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\Downloads\"/>
    </mc:Choice>
  </mc:AlternateContent>
  <xr:revisionPtr revIDLastSave="0" documentId="13_ncr:1_{8E537E42-CFA7-4720-AC98-8A2BBA6ECE1F}" xr6:coauthVersionLast="47" xr6:coauthVersionMax="47" xr10:uidLastSave="{00000000-0000-0000-0000-000000000000}"/>
  <workbookProtection workbookAlgorithmName="SHA-512" workbookHashValue="7DWNMJ+NQkqLF6wtBYI8pT0xt0V2+2YYnExcHT/KKLI38kpu11Bt5dK6sk7IK5koNLSY31vzLbyf7ecb0ej72g==" workbookSaltValue="mRLn3er1Kq7fvcGh0kyQlQ==" workbookSpinCount="100000" lockStructure="1"/>
  <bookViews>
    <workbookView xWindow="-120" yWindow="-120" windowWidth="20730" windowHeight="11160" activeTab="1" xr2:uid="{A8F2F33F-E90F-4363-88A4-ABA4CFAD4E08}"/>
  </bookViews>
  <sheets>
    <sheet name="ISTRUZIONI" sheetId="4" r:id="rId1"/>
    <sheet name="ARRETRATI CCNL 2019" sheetId="1" r:id="rId2"/>
    <sheet name="SCHEDA DIPENDENTE" sheetId="3" r:id="rId3"/>
    <sheet name="CCNL 2019" sheetId="2" r:id="rId4"/>
  </sheets>
  <definedNames>
    <definedName name="_xlnm.Print_Area" localSheetId="0">ISTRUZIONI!$A:$D</definedName>
    <definedName name="_xlnm.Print_Area" localSheetId="2">'SCHEDA DIPENDENTE'!$B:$E</definedName>
    <definedName name="CCNL2019ARR">'CCNL 2019'!$A$1:$D$28</definedName>
    <definedName name="_xlnm.Print_Titles" localSheetId="1">'ARRETRATI CCNL 2019'!$A:$C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3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Y3" i="1"/>
  <c r="U3" i="1"/>
  <c r="Q3" i="1"/>
  <c r="M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V4" i="1"/>
  <c r="V5" i="1"/>
  <c r="V6" i="1"/>
  <c r="X6" i="1" s="1"/>
  <c r="V7" i="1"/>
  <c r="X7" i="1" s="1"/>
  <c r="V8" i="1"/>
  <c r="X8" i="1" s="1"/>
  <c r="V9" i="1"/>
  <c r="X9" i="1" s="1"/>
  <c r="V10" i="1"/>
  <c r="X10" i="1" s="1"/>
  <c r="V11" i="1"/>
  <c r="X11" i="1" s="1"/>
  <c r="V12" i="1"/>
  <c r="X12" i="1" s="1"/>
  <c r="V13" i="1"/>
  <c r="X13" i="1" s="1"/>
  <c r="V14" i="1"/>
  <c r="X14" i="1" s="1"/>
  <c r="V15" i="1"/>
  <c r="X15" i="1" s="1"/>
  <c r="V16" i="1"/>
  <c r="V17" i="1"/>
  <c r="X17" i="1" s="1"/>
  <c r="V18" i="1"/>
  <c r="X18" i="1" s="1"/>
  <c r="V19" i="1"/>
  <c r="X19" i="1" s="1"/>
  <c r="V20" i="1"/>
  <c r="X20" i="1" s="1"/>
  <c r="V21" i="1"/>
  <c r="X21" i="1" s="1"/>
  <c r="V22" i="1"/>
  <c r="X22" i="1" s="1"/>
  <c r="V23" i="1"/>
  <c r="X23" i="1" s="1"/>
  <c r="V24" i="1"/>
  <c r="X24" i="1" s="1"/>
  <c r="V25" i="1"/>
  <c r="X25" i="1" s="1"/>
  <c r="V26" i="1"/>
  <c r="X26" i="1" s="1"/>
  <c r="V27" i="1"/>
  <c r="X27" i="1" s="1"/>
  <c r="V28" i="1"/>
  <c r="X28" i="1" s="1"/>
  <c r="V29" i="1"/>
  <c r="X29" i="1" s="1"/>
  <c r="V30" i="1"/>
  <c r="X30" i="1" s="1"/>
  <c r="V31" i="1"/>
  <c r="X31" i="1" s="1"/>
  <c r="V32" i="1"/>
  <c r="X32" i="1" s="1"/>
  <c r="V33" i="1"/>
  <c r="X33" i="1" s="1"/>
  <c r="V34" i="1"/>
  <c r="X34" i="1" s="1"/>
  <c r="V35" i="1"/>
  <c r="X35" i="1" s="1"/>
  <c r="V36" i="1"/>
  <c r="X36" i="1" s="1"/>
  <c r="V37" i="1"/>
  <c r="X37" i="1" s="1"/>
  <c r="V38" i="1"/>
  <c r="X38" i="1" s="1"/>
  <c r="V39" i="1"/>
  <c r="X39" i="1" s="1"/>
  <c r="V40" i="1"/>
  <c r="X40" i="1" s="1"/>
  <c r="V41" i="1"/>
  <c r="X41" i="1" s="1"/>
  <c r="V42" i="1"/>
  <c r="X42" i="1" s="1"/>
  <c r="V43" i="1"/>
  <c r="X43" i="1" s="1"/>
  <c r="V44" i="1"/>
  <c r="X44" i="1" s="1"/>
  <c r="V45" i="1"/>
  <c r="X45" i="1" s="1"/>
  <c r="V46" i="1"/>
  <c r="X46" i="1" s="1"/>
  <c r="V47" i="1"/>
  <c r="X47" i="1" s="1"/>
  <c r="V48" i="1"/>
  <c r="X48" i="1" s="1"/>
  <c r="V49" i="1"/>
  <c r="X49" i="1" s="1"/>
  <c r="V50" i="1"/>
  <c r="X50" i="1" s="1"/>
  <c r="V51" i="1"/>
  <c r="X51" i="1" s="1"/>
  <c r="V52" i="1"/>
  <c r="X52" i="1" s="1"/>
  <c r="V53" i="1"/>
  <c r="X53" i="1" s="1"/>
  <c r="V54" i="1"/>
  <c r="X54" i="1" s="1"/>
  <c r="V55" i="1"/>
  <c r="X55" i="1" s="1"/>
  <c r="V56" i="1"/>
  <c r="X56" i="1" s="1"/>
  <c r="V57" i="1"/>
  <c r="X57" i="1" s="1"/>
  <c r="V58" i="1"/>
  <c r="X58" i="1" s="1"/>
  <c r="V59" i="1"/>
  <c r="X59" i="1" s="1"/>
  <c r="V60" i="1"/>
  <c r="X60" i="1" s="1"/>
  <c r="V61" i="1"/>
  <c r="X61" i="1" s="1"/>
  <c r="V62" i="1"/>
  <c r="X62" i="1" s="1"/>
  <c r="V63" i="1"/>
  <c r="X63" i="1" s="1"/>
  <c r="V64" i="1"/>
  <c r="X64" i="1" s="1"/>
  <c r="V65" i="1"/>
  <c r="X65" i="1" s="1"/>
  <c r="V66" i="1"/>
  <c r="X66" i="1" s="1"/>
  <c r="V67" i="1"/>
  <c r="X67" i="1" s="1"/>
  <c r="V68" i="1"/>
  <c r="X68" i="1" s="1"/>
  <c r="V69" i="1"/>
  <c r="X69" i="1" s="1"/>
  <c r="V70" i="1"/>
  <c r="X70" i="1" s="1"/>
  <c r="V71" i="1"/>
  <c r="X71" i="1" s="1"/>
  <c r="V72" i="1"/>
  <c r="X72" i="1" s="1"/>
  <c r="V73" i="1"/>
  <c r="X73" i="1" s="1"/>
  <c r="V74" i="1"/>
  <c r="X74" i="1" s="1"/>
  <c r="V75" i="1"/>
  <c r="X75" i="1" s="1"/>
  <c r="V76" i="1"/>
  <c r="X76" i="1" s="1"/>
  <c r="V77" i="1"/>
  <c r="X77" i="1" s="1"/>
  <c r="V78" i="1"/>
  <c r="X78" i="1" s="1"/>
  <c r="V79" i="1"/>
  <c r="X79" i="1" s="1"/>
  <c r="V80" i="1"/>
  <c r="X80" i="1" s="1"/>
  <c r="V81" i="1"/>
  <c r="X81" i="1" s="1"/>
  <c r="V82" i="1"/>
  <c r="X82" i="1" s="1"/>
  <c r="V83" i="1"/>
  <c r="X83" i="1" s="1"/>
  <c r="V84" i="1"/>
  <c r="X84" i="1" s="1"/>
  <c r="V85" i="1"/>
  <c r="X85" i="1" s="1"/>
  <c r="V86" i="1"/>
  <c r="X86" i="1" s="1"/>
  <c r="V87" i="1"/>
  <c r="X87" i="1" s="1"/>
  <c r="V88" i="1"/>
  <c r="X88" i="1" s="1"/>
  <c r="V89" i="1"/>
  <c r="X89" i="1" s="1"/>
  <c r="V90" i="1"/>
  <c r="X90" i="1" s="1"/>
  <c r="V91" i="1"/>
  <c r="X91" i="1" s="1"/>
  <c r="V92" i="1"/>
  <c r="X92" i="1" s="1"/>
  <c r="V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R5" i="1"/>
  <c r="T5" i="1" s="1"/>
  <c r="R6" i="1"/>
  <c r="T6" i="1" s="1"/>
  <c r="R7" i="1"/>
  <c r="T7" i="1" s="1"/>
  <c r="R8" i="1"/>
  <c r="T8" i="1" s="1"/>
  <c r="R9" i="1"/>
  <c r="T9" i="1" s="1"/>
  <c r="R10" i="1"/>
  <c r="T10" i="1" s="1"/>
  <c r="R11" i="1"/>
  <c r="T11" i="1" s="1"/>
  <c r="R12" i="1"/>
  <c r="T12" i="1" s="1"/>
  <c r="R13" i="1"/>
  <c r="T13" i="1" s="1"/>
  <c r="R14" i="1"/>
  <c r="T14" i="1" s="1"/>
  <c r="R15" i="1"/>
  <c r="T15" i="1" s="1"/>
  <c r="R16" i="1"/>
  <c r="T16" i="1" s="1"/>
  <c r="R17" i="1"/>
  <c r="T17" i="1" s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R26" i="1"/>
  <c r="T26" i="1" s="1"/>
  <c r="R27" i="1"/>
  <c r="T27" i="1" s="1"/>
  <c r="R28" i="1"/>
  <c r="T28" i="1" s="1"/>
  <c r="R29" i="1"/>
  <c r="T29" i="1" s="1"/>
  <c r="R30" i="1"/>
  <c r="T30" i="1" s="1"/>
  <c r="R31" i="1"/>
  <c r="T31" i="1" s="1"/>
  <c r="R32" i="1"/>
  <c r="T32" i="1" s="1"/>
  <c r="R33" i="1"/>
  <c r="T33" i="1" s="1"/>
  <c r="R34" i="1"/>
  <c r="T34" i="1" s="1"/>
  <c r="R35" i="1"/>
  <c r="T35" i="1" s="1"/>
  <c r="R36" i="1"/>
  <c r="T36" i="1" s="1"/>
  <c r="R37" i="1"/>
  <c r="T37" i="1" s="1"/>
  <c r="R38" i="1"/>
  <c r="T38" i="1" s="1"/>
  <c r="R39" i="1"/>
  <c r="T39" i="1" s="1"/>
  <c r="R40" i="1"/>
  <c r="T40" i="1" s="1"/>
  <c r="R41" i="1"/>
  <c r="T41" i="1" s="1"/>
  <c r="R42" i="1"/>
  <c r="T42" i="1" s="1"/>
  <c r="R43" i="1"/>
  <c r="T43" i="1" s="1"/>
  <c r="R44" i="1"/>
  <c r="T44" i="1" s="1"/>
  <c r="R45" i="1"/>
  <c r="T45" i="1" s="1"/>
  <c r="R46" i="1"/>
  <c r="T46" i="1" s="1"/>
  <c r="R47" i="1"/>
  <c r="T47" i="1" s="1"/>
  <c r="R48" i="1"/>
  <c r="T48" i="1" s="1"/>
  <c r="R49" i="1"/>
  <c r="T49" i="1" s="1"/>
  <c r="R50" i="1"/>
  <c r="T50" i="1" s="1"/>
  <c r="R51" i="1"/>
  <c r="T51" i="1" s="1"/>
  <c r="R52" i="1"/>
  <c r="T52" i="1" s="1"/>
  <c r="R53" i="1"/>
  <c r="T53" i="1" s="1"/>
  <c r="R54" i="1"/>
  <c r="T54" i="1" s="1"/>
  <c r="R55" i="1"/>
  <c r="T55" i="1" s="1"/>
  <c r="R56" i="1"/>
  <c r="T56" i="1" s="1"/>
  <c r="R57" i="1"/>
  <c r="T57" i="1" s="1"/>
  <c r="R58" i="1"/>
  <c r="T58" i="1" s="1"/>
  <c r="R59" i="1"/>
  <c r="T59" i="1" s="1"/>
  <c r="R60" i="1"/>
  <c r="T60" i="1" s="1"/>
  <c r="R61" i="1"/>
  <c r="T61" i="1" s="1"/>
  <c r="R62" i="1"/>
  <c r="T62" i="1" s="1"/>
  <c r="R63" i="1"/>
  <c r="T63" i="1" s="1"/>
  <c r="R64" i="1"/>
  <c r="T64" i="1" s="1"/>
  <c r="R65" i="1"/>
  <c r="T65" i="1" s="1"/>
  <c r="R66" i="1"/>
  <c r="T66" i="1" s="1"/>
  <c r="R67" i="1"/>
  <c r="T67" i="1" s="1"/>
  <c r="R68" i="1"/>
  <c r="T68" i="1" s="1"/>
  <c r="R69" i="1"/>
  <c r="T69" i="1" s="1"/>
  <c r="R70" i="1"/>
  <c r="T70" i="1" s="1"/>
  <c r="R71" i="1"/>
  <c r="T71" i="1" s="1"/>
  <c r="R72" i="1"/>
  <c r="T72" i="1" s="1"/>
  <c r="R73" i="1"/>
  <c r="T73" i="1" s="1"/>
  <c r="R74" i="1"/>
  <c r="T74" i="1" s="1"/>
  <c r="R75" i="1"/>
  <c r="T75" i="1" s="1"/>
  <c r="R76" i="1"/>
  <c r="T76" i="1" s="1"/>
  <c r="R77" i="1"/>
  <c r="T77" i="1" s="1"/>
  <c r="R78" i="1"/>
  <c r="T78" i="1" s="1"/>
  <c r="R79" i="1"/>
  <c r="T79" i="1" s="1"/>
  <c r="R80" i="1"/>
  <c r="T80" i="1" s="1"/>
  <c r="R81" i="1"/>
  <c r="T81" i="1" s="1"/>
  <c r="R82" i="1"/>
  <c r="T82" i="1" s="1"/>
  <c r="R83" i="1"/>
  <c r="T83" i="1" s="1"/>
  <c r="R84" i="1"/>
  <c r="T84" i="1" s="1"/>
  <c r="R85" i="1"/>
  <c r="T85" i="1" s="1"/>
  <c r="R86" i="1"/>
  <c r="T86" i="1" s="1"/>
  <c r="R87" i="1"/>
  <c r="T87" i="1" s="1"/>
  <c r="R88" i="1"/>
  <c r="T88" i="1" s="1"/>
  <c r="R89" i="1"/>
  <c r="T89" i="1" s="1"/>
  <c r="R90" i="1"/>
  <c r="T90" i="1" s="1"/>
  <c r="R91" i="1"/>
  <c r="T91" i="1" s="1"/>
  <c r="R92" i="1"/>
  <c r="T92" i="1" s="1"/>
  <c r="R3" i="1"/>
  <c r="R4" i="1"/>
  <c r="T4" i="1" s="1"/>
  <c r="P8" i="1"/>
  <c r="P12" i="1"/>
  <c r="P27" i="1"/>
  <c r="P35" i="1"/>
  <c r="P43" i="1"/>
  <c r="P51" i="1"/>
  <c r="P59" i="1"/>
  <c r="P67" i="1"/>
  <c r="P75" i="1"/>
  <c r="P83" i="1"/>
  <c r="P91" i="1"/>
  <c r="O4" i="1"/>
  <c r="O5" i="1"/>
  <c r="O6" i="1"/>
  <c r="P6" i="1" s="1"/>
  <c r="O7" i="1"/>
  <c r="O8" i="1"/>
  <c r="O9" i="1"/>
  <c r="O10" i="1"/>
  <c r="P10" i="1" s="1"/>
  <c r="O11" i="1"/>
  <c r="O12" i="1"/>
  <c r="O13" i="1"/>
  <c r="O14" i="1"/>
  <c r="P14" i="1" s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N4" i="1"/>
  <c r="N5" i="1"/>
  <c r="N6" i="1"/>
  <c r="N7" i="1"/>
  <c r="P7" i="1" s="1"/>
  <c r="N8" i="1"/>
  <c r="N9" i="1"/>
  <c r="P9" i="1" s="1"/>
  <c r="N10" i="1"/>
  <c r="N11" i="1"/>
  <c r="P11" i="1" s="1"/>
  <c r="N12" i="1"/>
  <c r="N13" i="1"/>
  <c r="P13" i="1" s="1"/>
  <c r="N14" i="1"/>
  <c r="N15" i="1"/>
  <c r="P15" i="1" s="1"/>
  <c r="N16" i="1"/>
  <c r="N17" i="1"/>
  <c r="P17" i="1" s="1"/>
  <c r="N18" i="1"/>
  <c r="N19" i="1"/>
  <c r="P19" i="1" s="1"/>
  <c r="N20" i="1"/>
  <c r="N21" i="1"/>
  <c r="P21" i="1" s="1"/>
  <c r="N22" i="1"/>
  <c r="N23" i="1"/>
  <c r="P23" i="1" s="1"/>
  <c r="N24" i="1"/>
  <c r="N25" i="1"/>
  <c r="P25" i="1" s="1"/>
  <c r="N26" i="1"/>
  <c r="N27" i="1"/>
  <c r="N28" i="1"/>
  <c r="N29" i="1"/>
  <c r="P29" i="1" s="1"/>
  <c r="N30" i="1"/>
  <c r="N31" i="1"/>
  <c r="P31" i="1" s="1"/>
  <c r="N32" i="1"/>
  <c r="N33" i="1"/>
  <c r="P33" i="1" s="1"/>
  <c r="N34" i="1"/>
  <c r="N35" i="1"/>
  <c r="N36" i="1"/>
  <c r="N37" i="1"/>
  <c r="P37" i="1" s="1"/>
  <c r="N38" i="1"/>
  <c r="N39" i="1"/>
  <c r="P39" i="1" s="1"/>
  <c r="N40" i="1"/>
  <c r="N41" i="1"/>
  <c r="P41" i="1" s="1"/>
  <c r="N42" i="1"/>
  <c r="N43" i="1"/>
  <c r="N44" i="1"/>
  <c r="N45" i="1"/>
  <c r="P45" i="1" s="1"/>
  <c r="N46" i="1"/>
  <c r="N47" i="1"/>
  <c r="P47" i="1" s="1"/>
  <c r="N48" i="1"/>
  <c r="N49" i="1"/>
  <c r="P49" i="1" s="1"/>
  <c r="N50" i="1"/>
  <c r="N51" i="1"/>
  <c r="N52" i="1"/>
  <c r="N53" i="1"/>
  <c r="P53" i="1" s="1"/>
  <c r="N54" i="1"/>
  <c r="N55" i="1"/>
  <c r="P55" i="1" s="1"/>
  <c r="N56" i="1"/>
  <c r="N57" i="1"/>
  <c r="P57" i="1" s="1"/>
  <c r="N58" i="1"/>
  <c r="N59" i="1"/>
  <c r="N60" i="1"/>
  <c r="N61" i="1"/>
  <c r="P61" i="1" s="1"/>
  <c r="N62" i="1"/>
  <c r="N63" i="1"/>
  <c r="P63" i="1" s="1"/>
  <c r="N64" i="1"/>
  <c r="N65" i="1"/>
  <c r="P65" i="1" s="1"/>
  <c r="N66" i="1"/>
  <c r="N67" i="1"/>
  <c r="N68" i="1"/>
  <c r="N69" i="1"/>
  <c r="P69" i="1" s="1"/>
  <c r="N70" i="1"/>
  <c r="N71" i="1"/>
  <c r="P71" i="1" s="1"/>
  <c r="N72" i="1"/>
  <c r="N73" i="1"/>
  <c r="P73" i="1" s="1"/>
  <c r="N74" i="1"/>
  <c r="N75" i="1"/>
  <c r="N76" i="1"/>
  <c r="N77" i="1"/>
  <c r="P77" i="1" s="1"/>
  <c r="N78" i="1"/>
  <c r="N79" i="1"/>
  <c r="P79" i="1" s="1"/>
  <c r="N80" i="1"/>
  <c r="N81" i="1"/>
  <c r="P81" i="1" s="1"/>
  <c r="N82" i="1"/>
  <c r="N83" i="1"/>
  <c r="N84" i="1"/>
  <c r="N85" i="1"/>
  <c r="P85" i="1" s="1"/>
  <c r="N86" i="1"/>
  <c r="N87" i="1"/>
  <c r="P87" i="1" s="1"/>
  <c r="N88" i="1"/>
  <c r="N89" i="1"/>
  <c r="P89" i="1" s="1"/>
  <c r="N90" i="1"/>
  <c r="N91" i="1"/>
  <c r="N92" i="1"/>
  <c r="L17" i="1"/>
  <c r="L28" i="1"/>
  <c r="L29" i="1"/>
  <c r="L33" i="1"/>
  <c r="L44" i="1"/>
  <c r="L45" i="1"/>
  <c r="L49" i="1"/>
  <c r="L60" i="1"/>
  <c r="L61" i="1"/>
  <c r="L65" i="1"/>
  <c r="L76" i="1"/>
  <c r="L77" i="1"/>
  <c r="L80" i="1"/>
  <c r="L81" i="1"/>
  <c r="L84" i="1"/>
  <c r="L85" i="1"/>
  <c r="L88" i="1"/>
  <c r="L89" i="1"/>
  <c r="L92" i="1"/>
  <c r="K4" i="1"/>
  <c r="K5" i="1"/>
  <c r="K6" i="1"/>
  <c r="K7" i="1"/>
  <c r="K8" i="1"/>
  <c r="K9" i="1"/>
  <c r="K10" i="1"/>
  <c r="K11" i="1"/>
  <c r="L11" i="1" s="1"/>
  <c r="K12" i="1"/>
  <c r="L12" i="1" s="1"/>
  <c r="K13" i="1"/>
  <c r="L13" i="1" s="1"/>
  <c r="K14" i="1"/>
  <c r="K15" i="1"/>
  <c r="K16" i="1"/>
  <c r="K17" i="1"/>
  <c r="K18" i="1"/>
  <c r="K19" i="1"/>
  <c r="K20" i="1"/>
  <c r="K21" i="1"/>
  <c r="K22" i="1"/>
  <c r="K23" i="1"/>
  <c r="K24" i="1"/>
  <c r="L24" i="1" s="1"/>
  <c r="K25" i="1"/>
  <c r="L25" i="1" s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L40" i="1" s="1"/>
  <c r="K41" i="1"/>
  <c r="L41" i="1" s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L56" i="1" s="1"/>
  <c r="K57" i="1"/>
  <c r="L57" i="1" s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L72" i="1" s="1"/>
  <c r="K73" i="1"/>
  <c r="L73" i="1" s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J4" i="1"/>
  <c r="J5" i="1"/>
  <c r="J6" i="1"/>
  <c r="L6" i="1" s="1"/>
  <c r="J7" i="1"/>
  <c r="L7" i="1" s="1"/>
  <c r="J8" i="1"/>
  <c r="L8" i="1" s="1"/>
  <c r="J9" i="1"/>
  <c r="L9" i="1" s="1"/>
  <c r="J10" i="1"/>
  <c r="L10" i="1" s="1"/>
  <c r="J11" i="1"/>
  <c r="J12" i="1"/>
  <c r="J13" i="1"/>
  <c r="J14" i="1"/>
  <c r="L14" i="1" s="1"/>
  <c r="J15" i="1"/>
  <c r="L15" i="1" s="1"/>
  <c r="J16" i="1"/>
  <c r="J17" i="1"/>
  <c r="J18" i="1"/>
  <c r="L18" i="1" s="1"/>
  <c r="J19" i="1"/>
  <c r="J20" i="1"/>
  <c r="L20" i="1" s="1"/>
  <c r="J21" i="1"/>
  <c r="L21" i="1" s="1"/>
  <c r="J22" i="1"/>
  <c r="L22" i="1" s="1"/>
  <c r="J23" i="1"/>
  <c r="J24" i="1"/>
  <c r="J25" i="1"/>
  <c r="J26" i="1"/>
  <c r="L26" i="1" s="1"/>
  <c r="J27" i="1"/>
  <c r="J28" i="1"/>
  <c r="J29" i="1"/>
  <c r="J30" i="1"/>
  <c r="L30" i="1" s="1"/>
  <c r="J31" i="1"/>
  <c r="J32" i="1"/>
  <c r="L32" i="1" s="1"/>
  <c r="J33" i="1"/>
  <c r="J34" i="1"/>
  <c r="L34" i="1" s="1"/>
  <c r="J35" i="1"/>
  <c r="J36" i="1"/>
  <c r="L36" i="1" s="1"/>
  <c r="J37" i="1"/>
  <c r="L37" i="1" s="1"/>
  <c r="J38" i="1"/>
  <c r="L38" i="1" s="1"/>
  <c r="J39" i="1"/>
  <c r="J40" i="1"/>
  <c r="J41" i="1"/>
  <c r="J42" i="1"/>
  <c r="L42" i="1" s="1"/>
  <c r="J43" i="1"/>
  <c r="J44" i="1"/>
  <c r="J45" i="1"/>
  <c r="J46" i="1"/>
  <c r="L46" i="1" s="1"/>
  <c r="J47" i="1"/>
  <c r="J48" i="1"/>
  <c r="L48" i="1" s="1"/>
  <c r="J49" i="1"/>
  <c r="J50" i="1"/>
  <c r="L50" i="1" s="1"/>
  <c r="J51" i="1"/>
  <c r="J52" i="1"/>
  <c r="L52" i="1" s="1"/>
  <c r="J53" i="1"/>
  <c r="L53" i="1" s="1"/>
  <c r="J54" i="1"/>
  <c r="L54" i="1" s="1"/>
  <c r="J55" i="1"/>
  <c r="J56" i="1"/>
  <c r="J57" i="1"/>
  <c r="J58" i="1"/>
  <c r="L58" i="1" s="1"/>
  <c r="J59" i="1"/>
  <c r="J60" i="1"/>
  <c r="J61" i="1"/>
  <c r="J62" i="1"/>
  <c r="L62" i="1" s="1"/>
  <c r="J63" i="1"/>
  <c r="J64" i="1"/>
  <c r="L64" i="1" s="1"/>
  <c r="J65" i="1"/>
  <c r="J66" i="1"/>
  <c r="L66" i="1" s="1"/>
  <c r="J67" i="1"/>
  <c r="J68" i="1"/>
  <c r="L68" i="1" s="1"/>
  <c r="J69" i="1"/>
  <c r="L69" i="1" s="1"/>
  <c r="J70" i="1"/>
  <c r="L70" i="1" s="1"/>
  <c r="J71" i="1"/>
  <c r="J72" i="1"/>
  <c r="J73" i="1"/>
  <c r="J74" i="1"/>
  <c r="L74" i="1" s="1"/>
  <c r="J75" i="1"/>
  <c r="J76" i="1"/>
  <c r="J77" i="1"/>
  <c r="J78" i="1"/>
  <c r="L78" i="1" s="1"/>
  <c r="J79" i="1"/>
  <c r="L79" i="1" s="1"/>
  <c r="J80" i="1"/>
  <c r="J81" i="1"/>
  <c r="J82" i="1"/>
  <c r="L82" i="1" s="1"/>
  <c r="J83" i="1"/>
  <c r="L83" i="1" s="1"/>
  <c r="J84" i="1"/>
  <c r="J85" i="1"/>
  <c r="J86" i="1"/>
  <c r="L86" i="1" s="1"/>
  <c r="J87" i="1"/>
  <c r="L87" i="1" s="1"/>
  <c r="J88" i="1"/>
  <c r="J89" i="1"/>
  <c r="J90" i="1"/>
  <c r="L90" i="1" s="1"/>
  <c r="J91" i="1"/>
  <c r="L91" i="1" s="1"/>
  <c r="J92" i="1"/>
  <c r="N3" i="1"/>
  <c r="J3" i="1"/>
  <c r="W3" i="1"/>
  <c r="S3" i="1"/>
  <c r="C17" i="3" s="1"/>
  <c r="O3" i="1"/>
  <c r="K3" i="1"/>
  <c r="C9" i="3" s="1"/>
  <c r="C21" i="3"/>
  <c r="B21" i="3"/>
  <c r="C13" i="3"/>
  <c r="H94" i="1"/>
  <c r="E3" i="3"/>
  <c r="D2" i="3"/>
  <c r="E5" i="3"/>
  <c r="C5" i="3"/>
  <c r="T3" i="1"/>
  <c r="L5" i="1" l="1"/>
  <c r="P5" i="1"/>
  <c r="X5" i="1"/>
  <c r="L75" i="1"/>
  <c r="L71" i="1"/>
  <c r="L67" i="1"/>
  <c r="L63" i="1"/>
  <c r="L59" i="1"/>
  <c r="L55" i="1"/>
  <c r="L51" i="1"/>
  <c r="L47" i="1"/>
  <c r="L43" i="1"/>
  <c r="L39" i="1"/>
  <c r="L35" i="1"/>
  <c r="L31" i="1"/>
  <c r="L27" i="1"/>
  <c r="L23" i="1"/>
  <c r="L19" i="1"/>
  <c r="P90" i="1"/>
  <c r="P86" i="1"/>
  <c r="P82" i="1"/>
  <c r="P78" i="1"/>
  <c r="P74" i="1"/>
  <c r="P70" i="1"/>
  <c r="P66" i="1"/>
  <c r="P62" i="1"/>
  <c r="P58" i="1"/>
  <c r="P54" i="1"/>
  <c r="P50" i="1"/>
  <c r="P46" i="1"/>
  <c r="P42" i="1"/>
  <c r="P38" i="1"/>
  <c r="P34" i="1"/>
  <c r="P30" i="1"/>
  <c r="P26" i="1"/>
  <c r="P22" i="1"/>
  <c r="P18" i="1"/>
  <c r="P92" i="1"/>
  <c r="P88" i="1"/>
  <c r="P84" i="1"/>
  <c r="P80" i="1"/>
  <c r="P76" i="1"/>
  <c r="P72" i="1"/>
  <c r="P68" i="1"/>
  <c r="P64" i="1"/>
  <c r="P60" i="1"/>
  <c r="P56" i="1"/>
  <c r="P52" i="1"/>
  <c r="P48" i="1"/>
  <c r="P44" i="1"/>
  <c r="P40" i="1"/>
  <c r="P36" i="1"/>
  <c r="P32" i="1"/>
  <c r="P28" i="1"/>
  <c r="P24" i="1"/>
  <c r="P20" i="1"/>
  <c r="L4" i="1"/>
  <c r="B13" i="3" s="1"/>
  <c r="P16" i="1"/>
  <c r="X16" i="1"/>
  <c r="L16" i="1"/>
  <c r="P4" i="1"/>
  <c r="B17" i="3" s="1"/>
  <c r="X4" i="1"/>
  <c r="G90" i="1"/>
  <c r="I90" i="1" s="1"/>
  <c r="G14" i="1"/>
  <c r="I14" i="1" s="1"/>
  <c r="G38" i="1"/>
  <c r="I38" i="1" s="1"/>
  <c r="G34" i="1"/>
  <c r="I34" i="1" s="1"/>
  <c r="G80" i="1"/>
  <c r="I80" i="1" s="1"/>
  <c r="G77" i="1"/>
  <c r="I77" i="1" s="1"/>
  <c r="G81" i="1"/>
  <c r="I81" i="1" s="1"/>
  <c r="G73" i="1"/>
  <c r="I73" i="1" s="1"/>
  <c r="G57" i="1"/>
  <c r="I57" i="1" s="1"/>
  <c r="G29" i="1"/>
  <c r="I29" i="1" s="1"/>
  <c r="G86" i="1"/>
  <c r="I86" i="1" s="1"/>
  <c r="G82" i="1"/>
  <c r="I82" i="1" s="1"/>
  <c r="G78" i="1"/>
  <c r="I78" i="1" s="1"/>
  <c r="G74" i="1"/>
  <c r="I74" i="1" s="1"/>
  <c r="G62" i="1"/>
  <c r="I62" i="1" s="1"/>
  <c r="G68" i="1"/>
  <c r="I68" i="1" s="1"/>
  <c r="G44" i="1"/>
  <c r="I44" i="1" s="1"/>
  <c r="G58" i="1"/>
  <c r="I58" i="1" s="1"/>
  <c r="G85" i="1"/>
  <c r="I85" i="1" s="1"/>
  <c r="G61" i="1"/>
  <c r="I61" i="1" s="1"/>
  <c r="G53" i="1"/>
  <c r="I53" i="1" s="1"/>
  <c r="G25" i="1"/>
  <c r="I25" i="1" s="1"/>
  <c r="G21" i="1"/>
  <c r="I21" i="1" s="1"/>
  <c r="G17" i="1"/>
  <c r="I17" i="1" s="1"/>
  <c r="G13" i="1"/>
  <c r="I13" i="1" s="1"/>
  <c r="G5" i="1"/>
  <c r="I5" i="1" s="1"/>
  <c r="G18" i="1"/>
  <c r="I18" i="1" s="1"/>
  <c r="X3" i="1"/>
  <c r="G89" i="1"/>
  <c r="I89" i="1" s="1"/>
  <c r="G69" i="1"/>
  <c r="I69" i="1" s="1"/>
  <c r="G65" i="1"/>
  <c r="I65" i="1" s="1"/>
  <c r="G49" i="1"/>
  <c r="I49" i="1" s="1"/>
  <c r="G45" i="1"/>
  <c r="I45" i="1" s="1"/>
  <c r="G41" i="1"/>
  <c r="I41" i="1" s="1"/>
  <c r="G37" i="1"/>
  <c r="I37" i="1" s="1"/>
  <c r="G33" i="1"/>
  <c r="I33" i="1" s="1"/>
  <c r="G9" i="1"/>
  <c r="I9" i="1" s="1"/>
  <c r="G88" i="1"/>
  <c r="I88" i="1" s="1"/>
  <c r="G76" i="1"/>
  <c r="I76" i="1" s="1"/>
  <c r="G72" i="1"/>
  <c r="I72" i="1" s="1"/>
  <c r="G60" i="1"/>
  <c r="I60" i="1" s="1"/>
  <c r="G56" i="1"/>
  <c r="I56" i="1" s="1"/>
  <c r="G52" i="1"/>
  <c r="I52" i="1" s="1"/>
  <c r="G36" i="1"/>
  <c r="I36" i="1" s="1"/>
  <c r="G32" i="1"/>
  <c r="I32" i="1" s="1"/>
  <c r="G28" i="1"/>
  <c r="I28" i="1" s="1"/>
  <c r="G20" i="1"/>
  <c r="I20" i="1" s="1"/>
  <c r="G12" i="1"/>
  <c r="I12" i="1" s="1"/>
  <c r="G75" i="1"/>
  <c r="I75" i="1" s="1"/>
  <c r="G55" i="1"/>
  <c r="I55" i="1" s="1"/>
  <c r="G35" i="1"/>
  <c r="I35" i="1" s="1"/>
  <c r="G92" i="1"/>
  <c r="I92" i="1" s="1"/>
  <c r="G84" i="1"/>
  <c r="I84" i="1" s="1"/>
  <c r="G31" i="1"/>
  <c r="I31" i="1" s="1"/>
  <c r="G91" i="1"/>
  <c r="I91" i="1" s="1"/>
  <c r="G59" i="1"/>
  <c r="I59" i="1" s="1"/>
  <c r="G19" i="1"/>
  <c r="I19" i="1" s="1"/>
  <c r="G79" i="1"/>
  <c r="I79" i="1" s="1"/>
  <c r="G66" i="1"/>
  <c r="I66" i="1" s="1"/>
  <c r="G30" i="1"/>
  <c r="I30" i="1" s="1"/>
  <c r="G39" i="1"/>
  <c r="I39" i="1" s="1"/>
  <c r="G70" i="1"/>
  <c r="I70" i="1" s="1"/>
  <c r="G26" i="1"/>
  <c r="I26" i="1" s="1"/>
  <c r="G42" i="1"/>
  <c r="I42" i="1" s="1"/>
  <c r="G50" i="1"/>
  <c r="I50" i="1" s="1"/>
  <c r="L3" i="1"/>
  <c r="D9" i="3" l="1"/>
  <c r="G16" i="1"/>
  <c r="I16" i="1" s="1"/>
  <c r="G48" i="1"/>
  <c r="I48" i="1" s="1"/>
  <c r="G10" i="1"/>
  <c r="I10" i="1" s="1"/>
  <c r="G22" i="1"/>
  <c r="I22" i="1" s="1"/>
  <c r="G47" i="1"/>
  <c r="I47" i="1" s="1"/>
  <c r="G63" i="1"/>
  <c r="I63" i="1" s="1"/>
  <c r="G7" i="1"/>
  <c r="I7" i="1" s="1"/>
  <c r="G24" i="1"/>
  <c r="I24" i="1" s="1"/>
  <c r="G40" i="1"/>
  <c r="I40" i="1" s="1"/>
  <c r="G8" i="1"/>
  <c r="I8" i="1" s="1"/>
  <c r="G54" i="1"/>
  <c r="I54" i="1" s="1"/>
  <c r="G23" i="1"/>
  <c r="I23" i="1" s="1"/>
  <c r="G43" i="1"/>
  <c r="I43" i="1" s="1"/>
  <c r="G67" i="1"/>
  <c r="I67" i="1" s="1"/>
  <c r="G83" i="1"/>
  <c r="I83" i="1" s="1"/>
  <c r="G64" i="1"/>
  <c r="I64" i="1" s="1"/>
  <c r="G6" i="1"/>
  <c r="I6" i="1" s="1"/>
  <c r="G11" i="1"/>
  <c r="I11" i="1" s="1"/>
  <c r="G27" i="1"/>
  <c r="I27" i="1" s="1"/>
  <c r="G51" i="1"/>
  <c r="I51" i="1" s="1"/>
  <c r="G71" i="1"/>
  <c r="I71" i="1" s="1"/>
  <c r="G87" i="1"/>
  <c r="I87" i="1" s="1"/>
  <c r="E21" i="3"/>
  <c r="D21" i="3"/>
  <c r="G4" i="1"/>
  <c r="I4" i="1" s="1"/>
  <c r="B9" i="3" s="1"/>
  <c r="D17" i="3"/>
  <c r="G15" i="1"/>
  <c r="I15" i="1" s="1"/>
  <c r="G46" i="1"/>
  <c r="I46" i="1" s="1"/>
  <c r="E9" i="3"/>
  <c r="E17" i="3" l="1"/>
  <c r="P3" i="1"/>
  <c r="G3" i="1" l="1"/>
  <c r="G94" i="1" s="1"/>
  <c r="D13" i="3"/>
  <c r="I3" i="1" l="1"/>
  <c r="I94" i="1" s="1"/>
  <c r="E13" i="3"/>
  <c r="B24" i="3" s="1"/>
  <c r="B28" i="3" s="1"/>
</calcChain>
</file>

<file path=xl/sharedStrings.xml><?xml version="1.0" encoding="utf-8"?>
<sst xmlns="http://schemas.openxmlformats.org/spreadsheetml/2006/main" count="103" uniqueCount="59">
  <si>
    <t>DIPENDENTE</t>
  </si>
  <si>
    <t>CAT.</t>
  </si>
  <si>
    <t>DA</t>
  </si>
  <si>
    <t>A</t>
  </si>
  <si>
    <t>MESI</t>
  </si>
  <si>
    <t>D7</t>
  </si>
  <si>
    <t>D6</t>
  </si>
  <si>
    <t>D5</t>
  </si>
  <si>
    <t>D4</t>
  </si>
  <si>
    <t>D3</t>
  </si>
  <si>
    <t>D2</t>
  </si>
  <si>
    <t>D1</t>
  </si>
  <si>
    <t>C6</t>
  </si>
  <si>
    <t>C5</t>
  </si>
  <si>
    <t>C4</t>
  </si>
  <si>
    <t>C3</t>
  </si>
  <si>
    <t>C2</t>
  </si>
  <si>
    <t>C1</t>
  </si>
  <si>
    <t>B8</t>
  </si>
  <si>
    <t>B7</t>
  </si>
  <si>
    <t>B6</t>
  </si>
  <si>
    <t>B5</t>
  </si>
  <si>
    <t>B3</t>
  </si>
  <si>
    <t>B4</t>
  </si>
  <si>
    <t>B2</t>
  </si>
  <si>
    <t>B1</t>
  </si>
  <si>
    <t>A6</t>
  </si>
  <si>
    <t>A5</t>
  </si>
  <si>
    <t>A4</t>
  </si>
  <si>
    <t>A3</t>
  </si>
  <si>
    <t>A2</t>
  </si>
  <si>
    <t>A1</t>
  </si>
  <si>
    <t>ANNO 2019</t>
  </si>
  <si>
    <t>IMPORTO
ARRETRATO</t>
  </si>
  <si>
    <t>N.</t>
  </si>
  <si>
    <t>ANNO 2021</t>
  </si>
  <si>
    <t>ANNO 2020</t>
  </si>
  <si>
    <t>ANNO 2022</t>
  </si>
  <si>
    <t>TOTALE</t>
  </si>
  <si>
    <t>ARRETRATI CCNL FUNZIONI LOCALI 2019-2022</t>
  </si>
  <si>
    <t>Periodo</t>
  </si>
  <si>
    <t>DIPENDENTE:</t>
  </si>
  <si>
    <t>CALCOLO ARRETRATI 
CCNL FUNZIONI LOCALI 2019-2022</t>
  </si>
  <si>
    <t>ISTRUZIONI:</t>
  </si>
  <si>
    <t>Foglio ideato da Carlo Piscitelli</t>
  </si>
  <si>
    <t>diff.</t>
  </si>
  <si>
    <t>note</t>
  </si>
  <si>
    <t>Stampare la SCHEDA DIPENDENTE</t>
  </si>
  <si>
    <t>TOTALE ARRETRATI</t>
  </si>
  <si>
    <t>VACANZA CONTRATTUALE CORRISPOSTA</t>
  </si>
  <si>
    <t>TOTALE SPETTANTE</t>
  </si>
  <si>
    <t>Nella SCHEDA DIPENDENTE inserire il numero corrispondente (cella rossa A2) della scheda "ARRETRATI CCNL 2019" e la vacanza contrattuale già corrisposta (cella B26)</t>
  </si>
  <si>
    <t>TIZIO</t>
  </si>
  <si>
    <t>IMPORTO
ARRETRATI</t>
  </si>
  <si>
    <t>Inserire i dati nelle celle di colore Giallo</t>
  </si>
  <si>
    <t>N.b.nell'anno 2022 non è calcolata la tredicesima</t>
  </si>
  <si>
    <t>Nella scheda ARRETRATI CCNL 2019 inserire i dati (colonne da A a E). In caso di progressione avvenuta tra il 2019 e il 2022, inserire più righe per ogni dipendente</t>
  </si>
  <si>
    <t>CAIO</t>
  </si>
  <si>
    <t>% 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</si>
</sst>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b/>
      <u val="singleAccounting"/>
      <sz val="3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48"/>
      <name val="Calibri"/>
      <family val="2"/>
      <scheme val="minor"/>
    </font>
    <font>
      <i/>
      <sz val="16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43" fontId="0" fillId="0" borderId="0" xfId="1" applyFont="1"/>
    <xf numFmtId="0" fontId="0" fillId="0" borderId="3" xfId="0" applyBorder="1"/>
    <xf numFmtId="43" fontId="0" fillId="0" borderId="3" xfId="1" applyFont="1" applyBorder="1"/>
    <xf numFmtId="43" fontId="0" fillId="0" borderId="8" xfId="1" applyFont="1" applyBorder="1"/>
    <xf numFmtId="43" fontId="0" fillId="0" borderId="10" xfId="1" applyFont="1" applyBorder="1"/>
    <xf numFmtId="43" fontId="0" fillId="0" borderId="11" xfId="1" applyFont="1" applyBorder="1"/>
    <xf numFmtId="164" fontId="0" fillId="0" borderId="3" xfId="0" applyNumberFormat="1" applyBorder="1"/>
    <xf numFmtId="164" fontId="0" fillId="0" borderId="14" xfId="0" applyNumberFormat="1" applyBorder="1"/>
    <xf numFmtId="0" fontId="0" fillId="0" borderId="15" xfId="0" applyBorder="1"/>
    <xf numFmtId="0" fontId="0" fillId="0" borderId="13" xfId="0" applyBorder="1"/>
    <xf numFmtId="14" fontId="0" fillId="0" borderId="13" xfId="0" applyNumberFormat="1" applyBorder="1" applyAlignment="1">
      <alignment horizontal="right"/>
    </xf>
    <xf numFmtId="2" fontId="0" fillId="0" borderId="13" xfId="0" applyNumberFormat="1" applyBorder="1" applyAlignment="1">
      <alignment horizontal="right"/>
    </xf>
    <xf numFmtId="0" fontId="3" fillId="2" borderId="10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 wrapText="1"/>
    </xf>
    <xf numFmtId="164" fontId="3" fillId="5" borderId="2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4" fontId="7" fillId="0" borderId="3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0" fontId="12" fillId="7" borderId="9" xfId="0" applyFont="1" applyFill="1" applyBorder="1" applyAlignment="1">
      <alignment horizontal="center" vertical="center"/>
    </xf>
    <xf numFmtId="14" fontId="6" fillId="7" borderId="10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14" fontId="6" fillId="7" borderId="11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vertical="center"/>
    </xf>
    <xf numFmtId="14" fontId="7" fillId="0" borderId="7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14" fillId="2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5" fillId="0" borderId="4" xfId="0" applyFont="1" applyBorder="1" applyAlignment="1">
      <alignment horizontal="center"/>
    </xf>
    <xf numFmtId="0" fontId="0" fillId="0" borderId="40" xfId="0" applyBorder="1"/>
    <xf numFmtId="0" fontId="0" fillId="4" borderId="41" xfId="0" applyFill="1" applyBorder="1"/>
    <xf numFmtId="0" fontId="0" fillId="4" borderId="5" xfId="0" applyFill="1" applyBorder="1"/>
    <xf numFmtId="0" fontId="3" fillId="4" borderId="4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0" fillId="0" borderId="39" xfId="0" applyBorder="1"/>
    <xf numFmtId="0" fontId="0" fillId="0" borderId="12" xfId="0" applyBorder="1"/>
    <xf numFmtId="0" fontId="0" fillId="0" borderId="43" xfId="0" applyBorder="1"/>
    <xf numFmtId="0" fontId="0" fillId="0" borderId="30" xfId="0" applyBorder="1"/>
    <xf numFmtId="0" fontId="0" fillId="0" borderId="31" xfId="0" applyBorder="1"/>
    <xf numFmtId="0" fontId="3" fillId="0" borderId="35" xfId="0" applyFont="1" applyBorder="1"/>
    <xf numFmtId="0" fontId="3" fillId="2" borderId="42" xfId="0" applyFont="1" applyFill="1" applyBorder="1" applyAlignment="1">
      <alignment horizontal="center" vertical="center"/>
    </xf>
    <xf numFmtId="14" fontId="0" fillId="0" borderId="40" xfId="1" applyNumberFormat="1" applyFont="1" applyBorder="1" applyAlignment="1">
      <alignment horizontal="right"/>
    </xf>
    <xf numFmtId="0" fontId="3" fillId="0" borderId="38" xfId="0" applyFont="1" applyBorder="1"/>
    <xf numFmtId="0" fontId="3" fillId="0" borderId="55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1" fillId="6" borderId="0" xfId="0" applyFont="1" applyFill="1" applyAlignment="1">
      <alignment horizontal="center" vertical="center"/>
    </xf>
    <xf numFmtId="0" fontId="0" fillId="0" borderId="3" xfId="0" applyBorder="1" applyAlignment="1">
      <alignment horizontal="right"/>
    </xf>
    <xf numFmtId="0" fontId="0" fillId="10" borderId="13" xfId="0" applyFill="1" applyBorder="1" applyProtection="1">
      <protection locked="0"/>
    </xf>
    <xf numFmtId="0" fontId="0" fillId="10" borderId="13" xfId="0" applyFill="1" applyBorder="1" applyAlignment="1" applyProtection="1">
      <alignment horizontal="center"/>
      <protection locked="0"/>
    </xf>
    <xf numFmtId="14" fontId="0" fillId="10" borderId="13" xfId="0" applyNumberFormat="1" applyFill="1" applyBorder="1" applyAlignment="1" applyProtection="1">
      <alignment horizontal="right"/>
      <protection locked="0"/>
    </xf>
    <xf numFmtId="14" fontId="0" fillId="10" borderId="31" xfId="0" applyNumberFormat="1" applyFill="1" applyBorder="1" applyAlignment="1" applyProtection="1">
      <alignment horizontal="right"/>
      <protection locked="0"/>
    </xf>
    <xf numFmtId="0" fontId="0" fillId="10" borderId="3" xfId="0" applyFill="1" applyBorder="1" applyProtection="1">
      <protection locked="0"/>
    </xf>
    <xf numFmtId="14" fontId="17" fillId="11" borderId="5" xfId="1" applyNumberFormat="1" applyFont="1" applyFill="1" applyBorder="1"/>
    <xf numFmtId="14" fontId="17" fillId="11" borderId="6" xfId="1" applyNumberFormat="1" applyFont="1" applyFill="1" applyBorder="1"/>
    <xf numFmtId="0" fontId="17" fillId="11" borderId="7" xfId="0" applyFont="1" applyFill="1" applyBorder="1" applyAlignment="1">
      <alignment horizontal="center"/>
    </xf>
    <xf numFmtId="0" fontId="17" fillId="11" borderId="9" xfId="0" applyFont="1" applyFill="1" applyBorder="1" applyAlignment="1">
      <alignment horizontal="center"/>
    </xf>
    <xf numFmtId="14" fontId="0" fillId="10" borderId="3" xfId="0" applyNumberFormat="1" applyFill="1" applyBorder="1" applyAlignment="1" applyProtection="1">
      <alignment horizontal="right"/>
      <protection locked="0"/>
    </xf>
    <xf numFmtId="14" fontId="0" fillId="10" borderId="8" xfId="0" applyNumberFormat="1" applyFill="1" applyBorder="1" applyAlignment="1" applyProtection="1">
      <alignment horizontal="right"/>
      <protection locked="0"/>
    </xf>
    <xf numFmtId="0" fontId="0" fillId="10" borderId="3" xfId="0" applyFill="1" applyBorder="1" applyAlignment="1" applyProtection="1">
      <alignment horizontal="right"/>
      <protection locked="0"/>
    </xf>
    <xf numFmtId="0" fontId="0" fillId="10" borderId="8" xfId="0" applyFill="1" applyBorder="1" applyAlignment="1" applyProtection="1">
      <alignment horizontal="right"/>
      <protection locked="0"/>
    </xf>
    <xf numFmtId="164" fontId="3" fillId="0" borderId="46" xfId="0" applyNumberFormat="1" applyFont="1" applyBorder="1" applyAlignment="1">
      <alignment horizontal="right"/>
    </xf>
    <xf numFmtId="164" fontId="3" fillId="10" borderId="54" xfId="0" applyNumberFormat="1" applyFont="1" applyFill="1" applyBorder="1" applyAlignment="1" applyProtection="1">
      <alignment horizontal="right"/>
      <protection locked="0"/>
    </xf>
    <xf numFmtId="164" fontId="3" fillId="0" borderId="51" xfId="0" applyNumberFormat="1" applyFon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4" fontId="24" fillId="11" borderId="35" xfId="0" applyNumberFormat="1" applyFont="1" applyFill="1" applyBorder="1"/>
    <xf numFmtId="164" fontId="24" fillId="11" borderId="37" xfId="0" applyNumberFormat="1" applyFont="1" applyFill="1" applyBorder="1" applyProtection="1">
      <protection locked="0"/>
    </xf>
    <xf numFmtId="164" fontId="24" fillId="11" borderId="37" xfId="0" applyNumberFormat="1" applyFont="1" applyFill="1" applyBorder="1"/>
    <xf numFmtId="0" fontId="24" fillId="11" borderId="15" xfId="0" applyFont="1" applyFill="1" applyBorder="1"/>
    <xf numFmtId="0" fontId="24" fillId="11" borderId="3" xfId="0" applyFont="1" applyFill="1" applyBorder="1" applyAlignment="1">
      <alignment horizontal="right"/>
    </xf>
    <xf numFmtId="0" fontId="24" fillId="11" borderId="3" xfId="0" applyFont="1" applyFill="1" applyBorder="1"/>
    <xf numFmtId="164" fontId="24" fillId="11" borderId="3" xfId="0" applyNumberFormat="1" applyFont="1" applyFill="1" applyBorder="1"/>
    <xf numFmtId="164" fontId="24" fillId="11" borderId="14" xfId="0" applyNumberFormat="1" applyFont="1" applyFill="1" applyBorder="1"/>
    <xf numFmtId="0" fontId="0" fillId="4" borderId="17" xfId="0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24" fillId="11" borderId="18" xfId="0" applyFont="1" applyFill="1" applyBorder="1" applyProtection="1">
      <protection locked="0"/>
    </xf>
    <xf numFmtId="0" fontId="0" fillId="0" borderId="18" xfId="0" applyBorder="1" applyProtection="1">
      <protection locked="0"/>
    </xf>
    <xf numFmtId="14" fontId="20" fillId="0" borderId="32" xfId="0" applyNumberFormat="1" applyFont="1" applyBorder="1" applyAlignment="1">
      <alignment horizontal="right" vertic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5" fillId="9" borderId="3" xfId="0" applyFont="1" applyFill="1" applyBorder="1" applyAlignment="1">
      <alignment horizontal="left" wrapText="1"/>
    </xf>
    <xf numFmtId="0" fontId="10" fillId="8" borderId="20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/>
    </xf>
    <xf numFmtId="0" fontId="10" fillId="8" borderId="36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5" fillId="9" borderId="48" xfId="0" applyFont="1" applyFill="1" applyBorder="1" applyAlignment="1">
      <alignment horizontal="left" wrapText="1"/>
    </xf>
    <xf numFmtId="0" fontId="5" fillId="9" borderId="46" xfId="0" applyFont="1" applyFill="1" applyBorder="1" applyAlignment="1">
      <alignment horizontal="left" wrapText="1"/>
    </xf>
    <xf numFmtId="0" fontId="5" fillId="9" borderId="51" xfId="0" applyFont="1" applyFill="1" applyBorder="1" applyAlignment="1">
      <alignment horizontal="left" wrapText="1"/>
    </xf>
    <xf numFmtId="0" fontId="5" fillId="9" borderId="37" xfId="0" applyFont="1" applyFill="1" applyBorder="1" applyAlignment="1">
      <alignment horizontal="left" wrapText="1"/>
    </xf>
    <xf numFmtId="0" fontId="5" fillId="9" borderId="35" xfId="0" applyFont="1" applyFill="1" applyBorder="1" applyAlignment="1">
      <alignment horizontal="left" wrapText="1"/>
    </xf>
    <xf numFmtId="0" fontId="5" fillId="9" borderId="38" xfId="0" applyFont="1" applyFill="1" applyBorder="1" applyAlignment="1">
      <alignment horizontal="left" wrapText="1"/>
    </xf>
    <xf numFmtId="0" fontId="5" fillId="9" borderId="27" xfId="0" applyFont="1" applyFill="1" applyBorder="1" applyAlignment="1">
      <alignment horizontal="left" vertical="center" wrapText="1"/>
    </xf>
    <xf numFmtId="0" fontId="5" fillId="9" borderId="28" xfId="0" applyFont="1" applyFill="1" applyBorder="1" applyAlignment="1">
      <alignment horizontal="left" vertical="center" wrapText="1"/>
    </xf>
    <xf numFmtId="0" fontId="5" fillId="9" borderId="29" xfId="0" applyFont="1" applyFill="1" applyBorder="1" applyAlignment="1">
      <alignment horizontal="left" vertical="center" wrapText="1"/>
    </xf>
    <xf numFmtId="0" fontId="24" fillId="11" borderId="37" xfId="0" applyFont="1" applyFill="1" applyBorder="1" applyAlignment="1">
      <alignment horizontal="center"/>
    </xf>
    <xf numFmtId="0" fontId="24" fillId="11" borderId="35" xfId="0" applyFont="1" applyFill="1" applyBorder="1" applyAlignment="1">
      <alignment horizontal="center"/>
    </xf>
    <xf numFmtId="0" fontId="24" fillId="11" borderId="38" xfId="0" applyFont="1" applyFill="1" applyBorder="1" applyAlignment="1">
      <alignment horizontal="center"/>
    </xf>
    <xf numFmtId="0" fontId="16" fillId="4" borderId="16" xfId="0" applyFont="1" applyFill="1" applyBorder="1" applyAlignment="1" applyProtection="1">
      <alignment horizontal="center" vertical="center"/>
      <protection locked="0"/>
    </xf>
    <xf numFmtId="0" fontId="16" fillId="4" borderId="23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 vertical="center" wrapText="1"/>
    </xf>
    <xf numFmtId="0" fontId="2" fillId="6" borderId="45" xfId="0" applyFont="1" applyFill="1" applyBorder="1" applyAlignment="1">
      <alignment horizontal="center" vertical="center"/>
    </xf>
    <xf numFmtId="0" fontId="2" fillId="6" borderId="52" xfId="0" applyFont="1" applyFill="1" applyBorder="1" applyAlignment="1" applyProtection="1">
      <alignment horizontal="center" vertical="center" wrapText="1"/>
      <protection locked="0"/>
    </xf>
    <xf numFmtId="0" fontId="2" fillId="6" borderId="53" xfId="0" applyFont="1" applyFill="1" applyBorder="1" applyAlignment="1" applyProtection="1">
      <alignment horizontal="center" vertical="center" wrapText="1"/>
      <protection locked="0"/>
    </xf>
    <xf numFmtId="0" fontId="2" fillId="6" borderId="49" xfId="0" applyFont="1" applyFill="1" applyBorder="1" applyAlignment="1">
      <alignment horizontal="center" vertical="center" wrapText="1"/>
    </xf>
    <xf numFmtId="0" fontId="2" fillId="6" borderId="50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18" fillId="2" borderId="7" xfId="0" applyNumberFormat="1" applyFont="1" applyFill="1" applyBorder="1" applyAlignment="1">
      <alignment horizontal="center"/>
    </xf>
    <xf numFmtId="164" fontId="18" fillId="2" borderId="3" xfId="0" applyNumberFormat="1" applyFont="1" applyFill="1" applyBorder="1" applyAlignment="1">
      <alignment horizontal="center"/>
    </xf>
    <xf numFmtId="164" fontId="18" fillId="2" borderId="8" xfId="0" applyNumberFormat="1" applyFont="1" applyFill="1" applyBorder="1" applyAlignment="1">
      <alignment horizontal="center"/>
    </xf>
    <xf numFmtId="164" fontId="19" fillId="2" borderId="7" xfId="0" applyNumberFormat="1" applyFont="1" applyFill="1" applyBorder="1" applyAlignment="1">
      <alignment horizontal="center"/>
    </xf>
    <xf numFmtId="164" fontId="19" fillId="2" borderId="3" xfId="0" applyNumberFormat="1" applyFont="1" applyFill="1" applyBorder="1" applyAlignment="1">
      <alignment horizontal="center"/>
    </xf>
    <xf numFmtId="164" fontId="19" fillId="2" borderId="8" xfId="0" applyNumberFormat="1" applyFont="1" applyFill="1" applyBorder="1" applyAlignment="1">
      <alignment horizontal="center"/>
    </xf>
    <xf numFmtId="0" fontId="22" fillId="10" borderId="2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>
      <alignment horizontal="center" vertical="center" textRotation="90"/>
    </xf>
    <xf numFmtId="0" fontId="8" fillId="2" borderId="3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14" fontId="13" fillId="7" borderId="4" xfId="0" applyNumberFormat="1" applyFont="1" applyFill="1" applyBorder="1" applyAlignment="1">
      <alignment horizontal="center" vertical="center"/>
    </xf>
    <xf numFmtId="14" fontId="13" fillId="7" borderId="5" xfId="0" applyNumberFormat="1" applyFont="1" applyFill="1" applyBorder="1" applyAlignment="1">
      <alignment horizontal="center" vertical="center"/>
    </xf>
    <xf numFmtId="14" fontId="13" fillId="7" borderId="6" xfId="0" applyNumberFormat="1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2" fillId="6" borderId="16" xfId="0" applyFont="1" applyFill="1" applyBorder="1" applyAlignment="1">
      <alignment horizontal="center" vertical="center" wrapText="1"/>
    </xf>
    <xf numFmtId="0" fontId="24" fillId="11" borderId="18" xfId="0" applyFont="1" applyFill="1" applyBorder="1" applyAlignment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9" fontId="0" fillId="10" borderId="17" xfId="2" applyFont="1" applyFill="1" applyBorder="1" applyAlignment="1" applyProtection="1">
      <alignment horizontal="right"/>
      <protection locked="0"/>
    </xf>
    <xf numFmtId="9" fontId="20" fillId="0" borderId="33" xfId="2" applyFont="1" applyBorder="1" applyAlignment="1">
      <alignment vertical="center"/>
    </xf>
    <xf numFmtId="0" fontId="20" fillId="0" borderId="33" xfId="0" applyFont="1" applyBorder="1" applyAlignment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AB901-DA6F-47EF-BCDE-D396AC86516E}">
  <sheetPr>
    <tabColor theme="0" tint="-0.34998626667073579"/>
  </sheetPr>
  <dimension ref="A1:D10"/>
  <sheetViews>
    <sheetView zoomScaleNormal="100" workbookViewId="0">
      <selection activeCell="A5" sqref="A5:D5"/>
    </sheetView>
  </sheetViews>
  <sheetFormatPr defaultRowHeight="15" x14ac:dyDescent="0.25"/>
  <cols>
    <col min="1" max="1" width="21.7109375" style="33" customWidth="1"/>
    <col min="2" max="3" width="21.7109375" style="2" customWidth="1"/>
    <col min="4" max="4" width="21.7109375" style="34" customWidth="1"/>
  </cols>
  <sheetData>
    <row r="1" spans="1:4" ht="59.25" customHeight="1" thickBot="1" x14ac:dyDescent="0.3">
      <c r="A1" s="93" t="s">
        <v>42</v>
      </c>
      <c r="B1" s="94"/>
      <c r="C1" s="94"/>
      <c r="D1" s="95"/>
    </row>
    <row r="2" spans="1:4" ht="27" customHeight="1" x14ac:dyDescent="0.25">
      <c r="A2" s="96" t="s">
        <v>43</v>
      </c>
      <c r="B2" s="97"/>
      <c r="C2" s="97"/>
      <c r="D2" s="98"/>
    </row>
    <row r="3" spans="1:4" ht="27" customHeight="1" x14ac:dyDescent="0.25">
      <c r="A3" s="92" t="s">
        <v>54</v>
      </c>
      <c r="B3" s="92"/>
      <c r="C3" s="92"/>
      <c r="D3" s="92"/>
    </row>
    <row r="4" spans="1:4" s="36" customFormat="1" ht="35.1" customHeight="1" x14ac:dyDescent="0.25">
      <c r="A4" s="99" t="s">
        <v>56</v>
      </c>
      <c r="B4" s="100"/>
      <c r="C4" s="100"/>
      <c r="D4" s="101"/>
    </row>
    <row r="5" spans="1:4" s="36" customFormat="1" ht="35.1" customHeight="1" x14ac:dyDescent="0.25">
      <c r="A5" s="102" t="s">
        <v>51</v>
      </c>
      <c r="B5" s="103"/>
      <c r="C5" s="103"/>
      <c r="D5" s="104"/>
    </row>
    <row r="6" spans="1:4" s="36" customFormat="1" ht="35.1" customHeight="1" thickBot="1" x14ac:dyDescent="0.3">
      <c r="A6" s="105" t="s">
        <v>47</v>
      </c>
      <c r="B6" s="106"/>
      <c r="C6" s="106"/>
      <c r="D6" s="107"/>
    </row>
    <row r="7" spans="1:4" s="36" customFormat="1" ht="35.1" customHeight="1" thickBot="1" x14ac:dyDescent="0.3">
      <c r="A7" s="105" t="s">
        <v>55</v>
      </c>
      <c r="B7" s="106"/>
      <c r="C7" s="106"/>
      <c r="D7" s="107"/>
    </row>
    <row r="8" spans="1:4" ht="15.75" thickBot="1" x14ac:dyDescent="0.3">
      <c r="A8" s="43"/>
      <c r="B8" s="44"/>
      <c r="C8" s="44"/>
      <c r="D8" s="45"/>
    </row>
    <row r="9" spans="1:4" ht="16.5" thickBot="1" x14ac:dyDescent="0.3">
      <c r="A9" s="89" t="s">
        <v>44</v>
      </c>
      <c r="B9" s="90"/>
      <c r="C9" s="90"/>
      <c r="D9" s="91"/>
    </row>
    <row r="10" spans="1:4" x14ac:dyDescent="0.25">
      <c r="A10" s="46"/>
      <c r="B10" s="10"/>
      <c r="C10" s="10"/>
      <c r="D10" s="47"/>
    </row>
  </sheetData>
  <sheetProtection algorithmName="SHA-512" hashValue="c8dOkcAHxF7+n8ss0vaR5wmAj0ojErfMsbZTJhPylNHynrF5oD/1sbJuoQdNwGBfV5bFf4v/tip1dPwBT+k8qw==" saltValue="EsBKcvjATgj6WqJngomB4w==" spinCount="100000" sheet="1" formatCells="0" formatColumns="0" formatRows="0" insertColumns="0" insertRows="0" insertHyperlinks="0" deleteColumns="0" deleteRows="0" sort="0" autoFilter="0" pivotTables="0"/>
  <mergeCells count="8">
    <mergeCell ref="A9:D9"/>
    <mergeCell ref="A3:D3"/>
    <mergeCell ref="A1:D1"/>
    <mergeCell ref="A2:D2"/>
    <mergeCell ref="A4:D4"/>
    <mergeCell ref="A5:D5"/>
    <mergeCell ref="A6:D6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1E93B-1BD4-4DEF-9C1D-25AA7859CB46}">
  <sheetPr>
    <tabColor theme="9"/>
  </sheetPr>
  <dimension ref="A1:AA94"/>
  <sheetViews>
    <sheetView tabSelected="1" zoomScaleNormal="100" workbookViewId="0">
      <selection activeCell="F5" sqref="F5"/>
    </sheetView>
  </sheetViews>
  <sheetFormatPr defaultColWidth="9.140625" defaultRowHeight="15" x14ac:dyDescent="0.25"/>
  <cols>
    <col min="1" max="1" width="5" style="33" customWidth="1"/>
    <col min="2" max="2" width="25.5703125" style="53" customWidth="1"/>
    <col min="3" max="3" width="6" style="54" customWidth="1"/>
    <col min="4" max="4" width="12" style="54" customWidth="1"/>
    <col min="5" max="5" width="12" style="55" customWidth="1"/>
    <col min="6" max="6" width="12" style="158" customWidth="1"/>
    <col min="7" max="7" width="16.85546875" style="48" customWidth="1"/>
    <col min="8" max="8" width="16.85546875" style="52" customWidth="1"/>
    <col min="9" max="9" width="16.85546875" style="51" customWidth="1"/>
    <col min="10" max="10" width="12" style="9" customWidth="1"/>
    <col min="11" max="11" width="12" style="57" customWidth="1"/>
    <col min="12" max="12" width="7.7109375" style="2" customWidth="1"/>
    <col min="13" max="13" width="16.28515625" style="7" customWidth="1"/>
    <col min="14" max="15" width="12" style="2" customWidth="1"/>
    <col min="16" max="16" width="7.7109375" style="2" customWidth="1"/>
    <col min="17" max="17" width="16.28515625" style="7" customWidth="1"/>
    <col min="18" max="19" width="12" style="2" customWidth="1"/>
    <col min="20" max="20" width="7.7109375" style="2" customWidth="1"/>
    <col min="21" max="21" width="16.28515625" style="7" customWidth="1"/>
    <col min="22" max="23" width="12" style="2" customWidth="1"/>
    <col min="24" max="24" width="7.7109375" style="2" customWidth="1"/>
    <col min="25" max="25" width="16.28515625" style="8" customWidth="1"/>
    <col min="26" max="26" width="24.85546875" style="87" customWidth="1"/>
    <col min="27" max="27" width="9.140625" style="9"/>
    <col min="28" max="16384" width="9.140625" style="2"/>
  </cols>
  <sheetData>
    <row r="1" spans="1:27" s="40" customFormat="1" x14ac:dyDescent="0.25">
      <c r="A1" s="121" t="s">
        <v>34</v>
      </c>
      <c r="B1" s="123" t="s">
        <v>0</v>
      </c>
      <c r="C1" s="123" t="s">
        <v>1</v>
      </c>
      <c r="D1" s="123" t="s">
        <v>2</v>
      </c>
      <c r="E1" s="125" t="s">
        <v>3</v>
      </c>
      <c r="F1" s="156" t="s">
        <v>58</v>
      </c>
      <c r="G1" s="115" t="s">
        <v>48</v>
      </c>
      <c r="H1" s="117" t="s">
        <v>49</v>
      </c>
      <c r="I1" s="119" t="s">
        <v>50</v>
      </c>
      <c r="J1" s="127" t="s">
        <v>32</v>
      </c>
      <c r="K1" s="127"/>
      <c r="L1" s="127"/>
      <c r="M1" s="127"/>
      <c r="N1" s="113" t="s">
        <v>36</v>
      </c>
      <c r="O1" s="113"/>
      <c r="P1" s="113"/>
      <c r="Q1" s="113"/>
      <c r="R1" s="114" t="s">
        <v>35</v>
      </c>
      <c r="S1" s="114"/>
      <c r="T1" s="114"/>
      <c r="U1" s="114"/>
      <c r="V1" s="114" t="s">
        <v>37</v>
      </c>
      <c r="W1" s="114"/>
      <c r="X1" s="114"/>
      <c r="Y1" s="114"/>
      <c r="Z1" s="111" t="s">
        <v>46</v>
      </c>
      <c r="AA1" s="39"/>
    </row>
    <row r="2" spans="1:27" s="42" customFormat="1" ht="30.75" thickBot="1" x14ac:dyDescent="0.3">
      <c r="A2" s="122"/>
      <c r="B2" s="124"/>
      <c r="C2" s="124"/>
      <c r="D2" s="124"/>
      <c r="E2" s="126"/>
      <c r="F2" s="159"/>
      <c r="G2" s="116"/>
      <c r="H2" s="118"/>
      <c r="I2" s="120"/>
      <c r="J2" s="49" t="s">
        <v>2</v>
      </c>
      <c r="K2" s="13" t="s">
        <v>3</v>
      </c>
      <c r="L2" s="13" t="s">
        <v>4</v>
      </c>
      <c r="M2" s="14" t="s">
        <v>53</v>
      </c>
      <c r="N2" s="15" t="s">
        <v>2</v>
      </c>
      <c r="O2" s="15" t="s">
        <v>3</v>
      </c>
      <c r="P2" s="15" t="s">
        <v>4</v>
      </c>
      <c r="Q2" s="16" t="s">
        <v>53</v>
      </c>
      <c r="R2" s="17" t="s">
        <v>2</v>
      </c>
      <c r="S2" s="17" t="s">
        <v>3</v>
      </c>
      <c r="T2" s="17" t="s">
        <v>4</v>
      </c>
      <c r="U2" s="18" t="s">
        <v>53</v>
      </c>
      <c r="V2" s="17" t="s">
        <v>2</v>
      </c>
      <c r="W2" s="17" t="s">
        <v>3</v>
      </c>
      <c r="X2" s="17" t="s">
        <v>4</v>
      </c>
      <c r="Y2" s="19" t="s">
        <v>53</v>
      </c>
      <c r="Z2" s="112"/>
      <c r="AA2" s="41"/>
    </row>
    <row r="3" spans="1:27" s="10" customFormat="1" x14ac:dyDescent="0.25">
      <c r="A3" s="46">
        <v>1</v>
      </c>
      <c r="B3" s="58" t="s">
        <v>52</v>
      </c>
      <c r="C3" s="59" t="s">
        <v>14</v>
      </c>
      <c r="D3" s="60">
        <v>43466</v>
      </c>
      <c r="E3" s="61">
        <v>44773</v>
      </c>
      <c r="F3" s="160">
        <v>0.2</v>
      </c>
      <c r="G3" s="71">
        <f t="shared" ref="G3:G66" si="0">+M3+Q3+U3+Y3</f>
        <v>387.78000000000003</v>
      </c>
      <c r="H3" s="72"/>
      <c r="I3" s="73">
        <f>+G3-H3</f>
        <v>387.78000000000003</v>
      </c>
      <c r="J3" s="50">
        <f>IF($D3=0,"-",IF($D3&lt;'CCNL 2019'!$B$1,'CCNL 2019'!$B$1,IF($D3&lt;'CCNL 2019'!$C$1,$D3,"-")))</f>
        <v>43466</v>
      </c>
      <c r="K3" s="11" t="str">
        <f>IF($E3&lt;'CCNL 2019'!$B$1,"-",IF(D3&gt;='CCNL 2019'!$C$1,"-",IF($E3&gt;='CCNL 2019'!$C$1,"31/12/2019",$E3)))</f>
        <v>31/12/2019</v>
      </c>
      <c r="L3" s="12">
        <f>IF(AND(J3&lt;&gt;"-",K3&lt;&gt;"-"),DATEDIF(J3, K3, "m")+(DATEDIF(J3, K3, "md")/30),"0")</f>
        <v>12</v>
      </c>
      <c r="M3" s="74">
        <f>IF(C3=0,0,VLOOKUP($C3,CCNL2019ARR,2,FALSE)*L3*13/12*F3)</f>
        <v>28.86</v>
      </c>
      <c r="N3" s="11">
        <f>IF($D3=0,"-",IF($D3&lt;'CCNL 2019'!$C$1,'CCNL 2019'!$C$1,IF(AND($D3&gt;='CCNL 2019'!$C$1,$D3&lt;'CCNL 2019'!$D$1),$D3,"-")))</f>
        <v>43831</v>
      </c>
      <c r="O3" s="11" t="str">
        <f>IF($E3&lt;'CCNL 2019'!$C$1,"-",IF(D3&gt;='CCNL 2019'!$D$1,"-",IF($E3&gt;='CCNL 2019'!$D$1,"31/12/2020",$E3)))</f>
        <v>31/12/2020</v>
      </c>
      <c r="P3" s="12">
        <f>IF(AND(N3&lt;&gt;"-",O3&lt;&gt;"-"),DATEDIF(N3, O3, "m")+DATEDIF(N3, O3, "md")/30,"0")</f>
        <v>12</v>
      </c>
      <c r="Q3" s="74">
        <f>IF(C3=0,0,VLOOKUP($C3,CCNL2019ARR,3,FALSE)*P3*13/12*F3)</f>
        <v>68.11999999999999</v>
      </c>
      <c r="R3" s="11">
        <f>IF($D3=0,"-",IF($D3&lt;'CCNL 2019'!$D$1,'CCNL 2019'!$D$1,IF(AND($D3&gt;='CCNL 2019'!$D$1,$D3&lt;'CCNL 2019'!$D$1+365),$D3,"-")))</f>
        <v>44197</v>
      </c>
      <c r="S3" s="11" t="str">
        <f>IF($E3&lt;'CCNL 2019'!$D$1,"-",IF(D3&gt;='CCNL 2019'!$D$1+365,"-",IF($E3&gt;='CCNL 2019'!$D$1+365,"31/12/2021",$E3)))</f>
        <v>31/12/2021</v>
      </c>
      <c r="T3" s="12">
        <f>IF(AND(R3&lt;&gt;"-",S3&lt;&gt;"-"),DATEDIF(R3, S3, "m")+DATEDIF(R3, S3, "md")/30,"0")</f>
        <v>12</v>
      </c>
      <c r="U3" s="74">
        <f>IF(C3=0,0,VLOOKUP($C3,CCNL2019ARR,4,FALSE)*T3*13/12*F3)</f>
        <v>189.02</v>
      </c>
      <c r="V3" s="11">
        <f>IF($D3=0,"-",IF($D3&lt;'CCNL 2019'!$D$1+365,'CCNL 2019'!$D$1+365,IF(AND($D3&gt;='CCNL 2019'!$D$1+365,$D3&lt;'CCNL 2019'!$D$1+730),$D3,"-")))</f>
        <v>44562</v>
      </c>
      <c r="W3" s="11">
        <f>IF($E3&lt;'CCNL 2019'!$D$1+365,"-",IF(D3&gt;='CCNL 2019'!$D$1+730,"-",IF($E3&gt;='CCNL 2019'!$D$1+730,"31/12/2022",$E3)))</f>
        <v>44773</v>
      </c>
      <c r="X3" s="12">
        <f>IF(AND(V3&lt;&gt;"-",W3&lt;&gt;"-"),DATEDIF(V3, W3, "m")+DATEDIF(V3, W3, "md")/30,"0")</f>
        <v>7</v>
      </c>
      <c r="Y3" s="75">
        <f>IF(C3=0,0,VLOOKUP($C3,CCNL2019ARR,4,FALSE)*X3*F3)</f>
        <v>101.78000000000002</v>
      </c>
      <c r="Z3" s="84"/>
      <c r="AA3" s="38"/>
    </row>
    <row r="4" spans="1:27" x14ac:dyDescent="0.25">
      <c r="A4" s="33">
        <v>2</v>
      </c>
      <c r="B4" s="62" t="s">
        <v>57</v>
      </c>
      <c r="C4" s="59" t="s">
        <v>28</v>
      </c>
      <c r="D4" s="67">
        <v>43560</v>
      </c>
      <c r="E4" s="68">
        <v>44439</v>
      </c>
      <c r="F4" s="160">
        <v>1</v>
      </c>
      <c r="G4" s="71">
        <f t="shared" si="0"/>
        <v>876.85</v>
      </c>
      <c r="H4" s="72"/>
      <c r="I4" s="73">
        <f t="shared" ref="I4:I67" si="1">+G4-H4</f>
        <v>876.85</v>
      </c>
      <c r="J4" s="50">
        <f>IF($D4=0,"-",IF($D4&lt;'CCNL 2019'!$B$1,'CCNL 2019'!$B$1,IF($D4&lt;'CCNL 2019'!$C$1,$D4,"-")))</f>
        <v>43560</v>
      </c>
      <c r="K4" s="11" t="str">
        <f>IF($E4&lt;'CCNL 2019'!$B$1,"-",IF(D4&gt;='CCNL 2019'!$C$1,"-",IF($E4&gt;='CCNL 2019'!$C$1,"31/12/2019",$E4)))</f>
        <v>31/12/2019</v>
      </c>
      <c r="L4" s="12">
        <f t="shared" ref="L4:L67" si="2">IF(AND(J4&lt;&gt;"-",K4&lt;&gt;"-"),DATEDIF(J4, K4, "m")+(DATEDIF(J4, K4, "md")/30),"0")</f>
        <v>8.8666666666666671</v>
      </c>
      <c r="M4" s="74">
        <f>IF(C4=0,0,VLOOKUP($C4,CCNL2019ARR,2,FALSE)*L4*13/12*F4)</f>
        <v>86.45</v>
      </c>
      <c r="N4" s="11">
        <f>IF($D4=0,"-",IF($D4&lt;'CCNL 2019'!$C$1,'CCNL 2019'!$C$1,IF(AND($D4&gt;='CCNL 2019'!$C$1,$D4&lt;'CCNL 2019'!$D$1),$D4,"-")))</f>
        <v>43831</v>
      </c>
      <c r="O4" s="11" t="str">
        <f>IF($E4&lt;'CCNL 2019'!$C$1,"-",IF(D4&gt;='CCNL 2019'!$D$1,"-",IF($E4&gt;='CCNL 2019'!$D$1,"31/12/2020",$E4)))</f>
        <v>31/12/2020</v>
      </c>
      <c r="P4" s="12">
        <f t="shared" ref="P4:P67" si="3">IF(AND(N4&lt;&gt;"-",O4&lt;&gt;"-"),DATEDIF(N4, O4, "m")+DATEDIF(N4, O4, "md")/30,"0")</f>
        <v>12</v>
      </c>
      <c r="Q4" s="74">
        <f>IF(C4=0,0,VLOOKUP($C4,CCNL2019ARR,3,FALSE)*P4*13/12*F4)</f>
        <v>278.2</v>
      </c>
      <c r="R4" s="11">
        <f>IF($D4=0,"-",IF($D4&lt;'CCNL 2019'!$D$1,'CCNL 2019'!$D$1,IF(AND($D4&gt;='CCNL 2019'!$D$1,$D4&lt;'CCNL 2019'!$D$1+365),$D4,"-")))</f>
        <v>44197</v>
      </c>
      <c r="S4" s="11">
        <f>IF($E4&lt;'CCNL 2019'!$D$1,"-",IF(D4&gt;='CCNL 2019'!$D$1+365,"-",IF($E4&gt;='CCNL 2019'!$D$1+365,"31/12/2021",$E4)))</f>
        <v>44439</v>
      </c>
      <c r="T4" s="12">
        <f t="shared" ref="T4:T67" si="4">IF(AND(R4&lt;&gt;"-",S4&lt;&gt;"-"),DATEDIF(R4, S4, "m")+DATEDIF(R4, S4, "md")/30,"0")</f>
        <v>8</v>
      </c>
      <c r="U4" s="74">
        <f>IF(C4=0,0,VLOOKUP($C4,CCNL2019ARR,4,FALSE)*T4*13/12*F4)</f>
        <v>512.20000000000005</v>
      </c>
      <c r="V4" s="11">
        <f>IF($D4=0,"-",IF($D4&lt;'CCNL 2019'!$D$1+365,'CCNL 2019'!$D$1+365,IF(AND($D4&gt;='CCNL 2019'!$D$1+365,$D4&lt;'CCNL 2019'!$D$1+730),$D4,"-")))</f>
        <v>44562</v>
      </c>
      <c r="W4" s="11" t="str">
        <f>IF($E4&lt;'CCNL 2019'!$D$1+365,"-",IF(D4&gt;='CCNL 2019'!$D$1+730,"-",IF($E4&gt;='CCNL 2019'!$D$1+730,"31/12/2022",$E4)))</f>
        <v>-</v>
      </c>
      <c r="X4" s="12" t="str">
        <f t="shared" ref="X4:X67" si="5">IF(AND(V4&lt;&gt;"-",W4&lt;&gt;"-"),DATEDIF(V4, W4, "m")+DATEDIF(V4, W4, "md")/30,"0")</f>
        <v>0</v>
      </c>
      <c r="Y4" s="75">
        <f>IF(C4=0,0,VLOOKUP($C4,CCNL2019ARR,4,FALSE)*X4*F4)</f>
        <v>0</v>
      </c>
      <c r="Z4" s="85"/>
    </row>
    <row r="5" spans="1:27" x14ac:dyDescent="0.25">
      <c r="A5" s="46">
        <v>3</v>
      </c>
      <c r="B5" s="62"/>
      <c r="C5" s="59"/>
      <c r="D5" s="67"/>
      <c r="E5" s="68"/>
      <c r="F5" s="160"/>
      <c r="G5" s="71">
        <f t="shared" si="0"/>
        <v>0</v>
      </c>
      <c r="H5" s="72"/>
      <c r="I5" s="73">
        <f t="shared" si="1"/>
        <v>0</v>
      </c>
      <c r="J5" s="50" t="str">
        <f>IF($D5=0,"-",IF($D5&lt;'CCNL 2019'!$B$1,'CCNL 2019'!$B$1,IF($D5&lt;'CCNL 2019'!$C$1,$D5,"-")))</f>
        <v>-</v>
      </c>
      <c r="K5" s="11" t="str">
        <f>IF($E5&lt;'CCNL 2019'!$B$1,"-",IF(D5&gt;='CCNL 2019'!$C$1,"-",IF($E5&gt;='CCNL 2019'!$C$1,"31/12/2019",$E5)))</f>
        <v>-</v>
      </c>
      <c r="L5" s="12" t="str">
        <f t="shared" si="2"/>
        <v>0</v>
      </c>
      <c r="M5" s="74">
        <f>IF(C5=0,0,VLOOKUP($C5,CCNL2019ARR,2,FALSE)*L5*13/12*F5)</f>
        <v>0</v>
      </c>
      <c r="N5" s="11" t="str">
        <f>IF($D5=0,"-",IF($D5&lt;'CCNL 2019'!$C$1,'CCNL 2019'!$C$1,IF(AND($D5&gt;='CCNL 2019'!$C$1,$D5&lt;'CCNL 2019'!$D$1),$D5,"-")))</f>
        <v>-</v>
      </c>
      <c r="O5" s="11" t="str">
        <f>IF($E5&lt;'CCNL 2019'!$C$1,"-",IF(D5&gt;='CCNL 2019'!$D$1,"-",IF($E5&gt;='CCNL 2019'!$D$1,"31/12/2020",$E5)))</f>
        <v>-</v>
      </c>
      <c r="P5" s="12" t="str">
        <f t="shared" si="3"/>
        <v>0</v>
      </c>
      <c r="Q5" s="74">
        <f>IF(C5=0,0,VLOOKUP($C5,CCNL2019ARR,3,FALSE)*P5*13/12*F5)</f>
        <v>0</v>
      </c>
      <c r="R5" s="11" t="str">
        <f>IF($D5=0,"-",IF($D5&lt;'CCNL 2019'!$D$1,'CCNL 2019'!$D$1,IF(AND($D5&gt;='CCNL 2019'!$D$1,$D5&lt;'CCNL 2019'!$D$1+365),$D5,"-")))</f>
        <v>-</v>
      </c>
      <c r="S5" s="11" t="str">
        <f>IF($E5&lt;'CCNL 2019'!$D$1,"-",IF(D5&gt;='CCNL 2019'!$D$1+365,"-",IF($E5&gt;='CCNL 2019'!$D$1+365,"31/12/2021",$E5)))</f>
        <v>-</v>
      </c>
      <c r="T5" s="12" t="str">
        <f t="shared" si="4"/>
        <v>0</v>
      </c>
      <c r="U5" s="74">
        <f>IF(C5=0,0,VLOOKUP($C5,CCNL2019ARR,4,FALSE)*T5*13/12*F5)</f>
        <v>0</v>
      </c>
      <c r="V5" s="11" t="str">
        <f>IF($D5=0,"-",IF($D5&lt;'CCNL 2019'!$D$1+365,'CCNL 2019'!$D$1+365,IF(AND($D5&gt;='CCNL 2019'!$D$1+365,$D5&lt;'CCNL 2019'!$D$1+730),$D5,"-")))</f>
        <v>-</v>
      </c>
      <c r="W5" s="11" t="str">
        <f>IF($E5&lt;'CCNL 2019'!$D$1+365,"-",IF(D5&gt;='CCNL 2019'!$D$1+730,"-",IF($E5&gt;='CCNL 2019'!$D$1+730,"31/12/2022",$E5)))</f>
        <v>-</v>
      </c>
      <c r="X5" s="12" t="str">
        <f t="shared" si="5"/>
        <v>0</v>
      </c>
      <c r="Y5" s="75">
        <f>IF(C5=0,0,VLOOKUP($C5,CCNL2019ARR,4,FALSE)*X5*F5)</f>
        <v>0</v>
      </c>
      <c r="Z5" s="85"/>
    </row>
    <row r="6" spans="1:27" x14ac:dyDescent="0.25">
      <c r="A6" s="33">
        <v>4</v>
      </c>
      <c r="B6" s="62"/>
      <c r="C6" s="59"/>
      <c r="D6" s="69"/>
      <c r="E6" s="70"/>
      <c r="F6" s="160"/>
      <c r="G6" s="71">
        <f t="shared" si="0"/>
        <v>0</v>
      </c>
      <c r="H6" s="72"/>
      <c r="I6" s="73">
        <f t="shared" si="1"/>
        <v>0</v>
      </c>
      <c r="J6" s="50" t="str">
        <f>IF($D6=0,"-",IF($D6&lt;'CCNL 2019'!$B$1,'CCNL 2019'!$B$1,IF($D6&lt;'CCNL 2019'!$C$1,$D6,"-")))</f>
        <v>-</v>
      </c>
      <c r="K6" s="11" t="str">
        <f>IF($E6&lt;'CCNL 2019'!$B$1,"-",IF(D6&gt;='CCNL 2019'!$C$1,"-",IF($E6&gt;='CCNL 2019'!$C$1,"31/12/2019",$E6)))</f>
        <v>-</v>
      </c>
      <c r="L6" s="12" t="str">
        <f t="shared" si="2"/>
        <v>0</v>
      </c>
      <c r="M6" s="74">
        <f>IF(C6=0,0,VLOOKUP($C6,CCNL2019ARR,2,FALSE)*L6*13/12*F6)</f>
        <v>0</v>
      </c>
      <c r="N6" s="11" t="str">
        <f>IF($D6=0,"-",IF($D6&lt;'CCNL 2019'!$C$1,'CCNL 2019'!$C$1,IF(AND($D6&gt;='CCNL 2019'!$C$1,$D6&lt;'CCNL 2019'!$D$1),$D6,"-")))</f>
        <v>-</v>
      </c>
      <c r="O6" s="11" t="str">
        <f>IF($E6&lt;'CCNL 2019'!$C$1,"-",IF(D6&gt;='CCNL 2019'!$D$1,"-",IF($E6&gt;='CCNL 2019'!$D$1,"31/12/2020",$E6)))</f>
        <v>-</v>
      </c>
      <c r="P6" s="12" t="str">
        <f t="shared" si="3"/>
        <v>0</v>
      </c>
      <c r="Q6" s="74">
        <f>IF(C6=0,0,VLOOKUP($C6,CCNL2019ARR,3,FALSE)*P6*13/12*F6)</f>
        <v>0</v>
      </c>
      <c r="R6" s="11" t="str">
        <f>IF($D6=0,"-",IF($D6&lt;'CCNL 2019'!$D$1,'CCNL 2019'!$D$1,IF(AND($D6&gt;='CCNL 2019'!$D$1,$D6&lt;'CCNL 2019'!$D$1+365),$D6,"-")))</f>
        <v>-</v>
      </c>
      <c r="S6" s="11" t="str">
        <f>IF($E6&lt;'CCNL 2019'!$D$1,"-",IF(D6&gt;='CCNL 2019'!$D$1+365,"-",IF($E6&gt;='CCNL 2019'!$D$1+365,"31/12/2021",$E6)))</f>
        <v>-</v>
      </c>
      <c r="T6" s="12" t="str">
        <f t="shared" si="4"/>
        <v>0</v>
      </c>
      <c r="U6" s="74">
        <f>IF(C6=0,0,VLOOKUP($C6,CCNL2019ARR,4,FALSE)*T6*13/12*F6)</f>
        <v>0</v>
      </c>
      <c r="V6" s="11" t="str">
        <f>IF($D6=0,"-",IF($D6&lt;'CCNL 2019'!$D$1+365,'CCNL 2019'!$D$1+365,IF(AND($D6&gt;='CCNL 2019'!$D$1+365,$D6&lt;'CCNL 2019'!$D$1+730),$D6,"-")))</f>
        <v>-</v>
      </c>
      <c r="W6" s="11" t="str">
        <f>IF($E6&lt;'CCNL 2019'!$D$1+365,"-",IF(D6&gt;='CCNL 2019'!$D$1+730,"-",IF($E6&gt;='CCNL 2019'!$D$1+730,"31/12/2022",$E6)))</f>
        <v>-</v>
      </c>
      <c r="X6" s="12" t="str">
        <f t="shared" si="5"/>
        <v>0</v>
      </c>
      <c r="Y6" s="75">
        <f>IF(C6=0,0,VLOOKUP($C6,CCNL2019ARR,4,FALSE)*X6*F6)</f>
        <v>0</v>
      </c>
      <c r="Z6" s="85"/>
    </row>
    <row r="7" spans="1:27" x14ac:dyDescent="0.25">
      <c r="A7" s="46">
        <v>5</v>
      </c>
      <c r="B7" s="62"/>
      <c r="C7" s="59"/>
      <c r="D7" s="69"/>
      <c r="E7" s="70"/>
      <c r="F7" s="160"/>
      <c r="G7" s="71">
        <f t="shared" si="0"/>
        <v>0</v>
      </c>
      <c r="H7" s="72"/>
      <c r="I7" s="73">
        <f t="shared" si="1"/>
        <v>0</v>
      </c>
      <c r="J7" s="50" t="str">
        <f>IF($D7=0,"-",IF($D7&lt;'CCNL 2019'!$B$1,'CCNL 2019'!$B$1,IF($D7&lt;'CCNL 2019'!$C$1,$D7,"-")))</f>
        <v>-</v>
      </c>
      <c r="K7" s="11" t="str">
        <f>IF($E7&lt;'CCNL 2019'!$B$1,"-",IF(D7&gt;='CCNL 2019'!$C$1,"-",IF($E7&gt;='CCNL 2019'!$C$1,"31/12/2019",$E7)))</f>
        <v>-</v>
      </c>
      <c r="L7" s="12" t="str">
        <f t="shared" si="2"/>
        <v>0</v>
      </c>
      <c r="M7" s="74">
        <f>IF(C7=0,0,VLOOKUP($C7,CCNL2019ARR,2,FALSE)*L7*13/12*F7)</f>
        <v>0</v>
      </c>
      <c r="N7" s="11" t="str">
        <f>IF($D7=0,"-",IF($D7&lt;'CCNL 2019'!$C$1,'CCNL 2019'!$C$1,IF(AND($D7&gt;='CCNL 2019'!$C$1,$D7&lt;'CCNL 2019'!$D$1),$D7,"-")))</f>
        <v>-</v>
      </c>
      <c r="O7" s="11" t="str">
        <f>IF($E7&lt;'CCNL 2019'!$C$1,"-",IF(D7&gt;='CCNL 2019'!$D$1,"-",IF($E7&gt;='CCNL 2019'!$D$1,"31/12/2020",$E7)))</f>
        <v>-</v>
      </c>
      <c r="P7" s="12" t="str">
        <f t="shared" si="3"/>
        <v>0</v>
      </c>
      <c r="Q7" s="74">
        <f>IF(C7=0,0,VLOOKUP($C7,CCNL2019ARR,3,FALSE)*P7*13/12*F7)</f>
        <v>0</v>
      </c>
      <c r="R7" s="11" t="str">
        <f>IF($D7=0,"-",IF($D7&lt;'CCNL 2019'!$D$1,'CCNL 2019'!$D$1,IF(AND($D7&gt;='CCNL 2019'!$D$1,$D7&lt;'CCNL 2019'!$D$1+365),$D7,"-")))</f>
        <v>-</v>
      </c>
      <c r="S7" s="11" t="str">
        <f>IF($E7&lt;'CCNL 2019'!$D$1,"-",IF(D7&gt;='CCNL 2019'!$D$1+365,"-",IF($E7&gt;='CCNL 2019'!$D$1+365,"31/12/2021",$E7)))</f>
        <v>-</v>
      </c>
      <c r="T7" s="12" t="str">
        <f t="shared" si="4"/>
        <v>0</v>
      </c>
      <c r="U7" s="74">
        <f>IF(C7=0,0,VLOOKUP($C7,CCNL2019ARR,4,FALSE)*T7*13/12*F7)</f>
        <v>0</v>
      </c>
      <c r="V7" s="11" t="str">
        <f>IF($D7=0,"-",IF($D7&lt;'CCNL 2019'!$D$1+365,'CCNL 2019'!$D$1+365,IF(AND($D7&gt;='CCNL 2019'!$D$1+365,$D7&lt;'CCNL 2019'!$D$1+730),$D7,"-")))</f>
        <v>-</v>
      </c>
      <c r="W7" s="11" t="str">
        <f>IF($E7&lt;'CCNL 2019'!$D$1+365,"-",IF(D7&gt;='CCNL 2019'!$D$1+730,"-",IF($E7&gt;='CCNL 2019'!$D$1+730,"31/12/2022",$E7)))</f>
        <v>-</v>
      </c>
      <c r="X7" s="12" t="str">
        <f t="shared" si="5"/>
        <v>0</v>
      </c>
      <c r="Y7" s="75">
        <f>IF(C7=0,0,VLOOKUP($C7,CCNL2019ARR,4,FALSE)*X7*F7)</f>
        <v>0</v>
      </c>
      <c r="Z7" s="85"/>
    </row>
    <row r="8" spans="1:27" x14ac:dyDescent="0.25">
      <c r="A8" s="33">
        <v>6</v>
      </c>
      <c r="B8" s="62"/>
      <c r="C8" s="59"/>
      <c r="D8" s="69"/>
      <c r="E8" s="70"/>
      <c r="F8" s="160"/>
      <c r="G8" s="71">
        <f t="shared" si="0"/>
        <v>0</v>
      </c>
      <c r="H8" s="72"/>
      <c r="I8" s="73">
        <f t="shared" si="1"/>
        <v>0</v>
      </c>
      <c r="J8" s="50" t="str">
        <f>IF($D8=0,"-",IF($D8&lt;'CCNL 2019'!$B$1,'CCNL 2019'!$B$1,IF($D8&lt;'CCNL 2019'!$C$1,$D8,"-")))</f>
        <v>-</v>
      </c>
      <c r="K8" s="11" t="str">
        <f>IF($E8&lt;'CCNL 2019'!$B$1,"-",IF(D8&gt;='CCNL 2019'!$C$1,"-",IF($E8&gt;='CCNL 2019'!$C$1,"31/12/2019",$E8)))</f>
        <v>-</v>
      </c>
      <c r="L8" s="12" t="str">
        <f t="shared" si="2"/>
        <v>0</v>
      </c>
      <c r="M8" s="74">
        <f>IF(C8=0,0,VLOOKUP($C8,CCNL2019ARR,2,FALSE)*L8*13/12*F8)</f>
        <v>0</v>
      </c>
      <c r="N8" s="11" t="str">
        <f>IF($D8=0,"-",IF($D8&lt;'CCNL 2019'!$C$1,'CCNL 2019'!$C$1,IF(AND($D8&gt;='CCNL 2019'!$C$1,$D8&lt;'CCNL 2019'!$D$1),$D8,"-")))</f>
        <v>-</v>
      </c>
      <c r="O8" s="11" t="str">
        <f>IF($E8&lt;'CCNL 2019'!$C$1,"-",IF(D8&gt;='CCNL 2019'!$D$1,"-",IF($E8&gt;='CCNL 2019'!$D$1,"31/12/2020",$E8)))</f>
        <v>-</v>
      </c>
      <c r="P8" s="12" t="str">
        <f t="shared" si="3"/>
        <v>0</v>
      </c>
      <c r="Q8" s="74">
        <f>IF(C8=0,0,VLOOKUP($C8,CCNL2019ARR,3,FALSE)*P8*13/12*F8)</f>
        <v>0</v>
      </c>
      <c r="R8" s="11" t="str">
        <f>IF($D8=0,"-",IF($D8&lt;'CCNL 2019'!$D$1,'CCNL 2019'!$D$1,IF(AND($D8&gt;='CCNL 2019'!$D$1,$D8&lt;'CCNL 2019'!$D$1+365),$D8,"-")))</f>
        <v>-</v>
      </c>
      <c r="S8" s="11" t="str">
        <f>IF($E8&lt;'CCNL 2019'!$D$1,"-",IF(D8&gt;='CCNL 2019'!$D$1+365,"-",IF($E8&gt;='CCNL 2019'!$D$1+365,"31/12/2021",$E8)))</f>
        <v>-</v>
      </c>
      <c r="T8" s="12" t="str">
        <f t="shared" si="4"/>
        <v>0</v>
      </c>
      <c r="U8" s="74">
        <f>IF(C8=0,0,VLOOKUP($C8,CCNL2019ARR,4,FALSE)*T8*13/12*F8)</f>
        <v>0</v>
      </c>
      <c r="V8" s="11" t="str">
        <f>IF($D8=0,"-",IF($D8&lt;'CCNL 2019'!$D$1+365,'CCNL 2019'!$D$1+365,IF(AND($D8&gt;='CCNL 2019'!$D$1+365,$D8&lt;'CCNL 2019'!$D$1+730),$D8,"-")))</f>
        <v>-</v>
      </c>
      <c r="W8" s="11" t="str">
        <f>IF($E8&lt;'CCNL 2019'!$D$1+365,"-",IF(D8&gt;='CCNL 2019'!$D$1+730,"-",IF($E8&gt;='CCNL 2019'!$D$1+730,"31/12/2022",$E8)))</f>
        <v>-</v>
      </c>
      <c r="X8" s="12" t="str">
        <f t="shared" si="5"/>
        <v>0</v>
      </c>
      <c r="Y8" s="75">
        <f>IF(C8=0,0,VLOOKUP($C8,CCNL2019ARR,4,FALSE)*X8*F8)</f>
        <v>0</v>
      </c>
      <c r="Z8" s="85"/>
    </row>
    <row r="9" spans="1:27" x14ac:dyDescent="0.25">
      <c r="A9" s="46">
        <v>7</v>
      </c>
      <c r="B9" s="62"/>
      <c r="C9" s="59"/>
      <c r="D9" s="69"/>
      <c r="E9" s="70"/>
      <c r="F9" s="160"/>
      <c r="G9" s="71">
        <f t="shared" si="0"/>
        <v>0</v>
      </c>
      <c r="H9" s="72"/>
      <c r="I9" s="73">
        <f t="shared" si="1"/>
        <v>0</v>
      </c>
      <c r="J9" s="50" t="str">
        <f>IF($D9=0,"-",IF($D9&lt;'CCNL 2019'!$B$1,'CCNL 2019'!$B$1,IF($D9&lt;'CCNL 2019'!$C$1,$D9,"-")))</f>
        <v>-</v>
      </c>
      <c r="K9" s="11" t="str">
        <f>IF($E9&lt;'CCNL 2019'!$B$1,"-",IF(D9&gt;='CCNL 2019'!$C$1,"-",IF($E9&gt;='CCNL 2019'!$C$1,"31/12/2019",$E9)))</f>
        <v>-</v>
      </c>
      <c r="L9" s="12" t="str">
        <f t="shared" si="2"/>
        <v>0</v>
      </c>
      <c r="M9" s="74">
        <f>IF(C9=0,0,VLOOKUP($C9,CCNL2019ARR,2,FALSE)*L9*13/12*F9)</f>
        <v>0</v>
      </c>
      <c r="N9" s="11" t="str">
        <f>IF($D9=0,"-",IF($D9&lt;'CCNL 2019'!$C$1,'CCNL 2019'!$C$1,IF(AND($D9&gt;='CCNL 2019'!$C$1,$D9&lt;'CCNL 2019'!$D$1),$D9,"-")))</f>
        <v>-</v>
      </c>
      <c r="O9" s="11" t="str">
        <f>IF($E9&lt;'CCNL 2019'!$C$1,"-",IF(D9&gt;='CCNL 2019'!$D$1,"-",IF($E9&gt;='CCNL 2019'!$D$1,"31/12/2020",$E9)))</f>
        <v>-</v>
      </c>
      <c r="P9" s="12" t="str">
        <f t="shared" si="3"/>
        <v>0</v>
      </c>
      <c r="Q9" s="74">
        <f>IF(C9=0,0,VLOOKUP($C9,CCNL2019ARR,3,FALSE)*P9*13/12*F9)</f>
        <v>0</v>
      </c>
      <c r="R9" s="11" t="str">
        <f>IF($D9=0,"-",IF($D9&lt;'CCNL 2019'!$D$1,'CCNL 2019'!$D$1,IF(AND($D9&gt;='CCNL 2019'!$D$1,$D9&lt;'CCNL 2019'!$D$1+365),$D9,"-")))</f>
        <v>-</v>
      </c>
      <c r="S9" s="11" t="str">
        <f>IF($E9&lt;'CCNL 2019'!$D$1,"-",IF(D9&gt;='CCNL 2019'!$D$1+365,"-",IF($E9&gt;='CCNL 2019'!$D$1+365,"31/12/2021",$E9)))</f>
        <v>-</v>
      </c>
      <c r="T9" s="12" t="str">
        <f t="shared" si="4"/>
        <v>0</v>
      </c>
      <c r="U9" s="74">
        <f>IF(C9=0,0,VLOOKUP($C9,CCNL2019ARR,4,FALSE)*T9*13/12*F9)</f>
        <v>0</v>
      </c>
      <c r="V9" s="11" t="str">
        <f>IF($D9=0,"-",IF($D9&lt;'CCNL 2019'!$D$1+365,'CCNL 2019'!$D$1+365,IF(AND($D9&gt;='CCNL 2019'!$D$1+365,$D9&lt;'CCNL 2019'!$D$1+730),$D9,"-")))</f>
        <v>-</v>
      </c>
      <c r="W9" s="11" t="str">
        <f>IF($E9&lt;'CCNL 2019'!$D$1+365,"-",IF(D9&gt;='CCNL 2019'!$D$1+730,"-",IF($E9&gt;='CCNL 2019'!$D$1+730,"31/12/2022",$E9)))</f>
        <v>-</v>
      </c>
      <c r="X9" s="12" t="str">
        <f t="shared" si="5"/>
        <v>0</v>
      </c>
      <c r="Y9" s="75">
        <f>IF(C9=0,0,VLOOKUP($C9,CCNL2019ARR,4,FALSE)*X9*F9)</f>
        <v>0</v>
      </c>
      <c r="Z9" s="85"/>
    </row>
    <row r="10" spans="1:27" x14ac:dyDescent="0.25">
      <c r="A10" s="33">
        <v>8</v>
      </c>
      <c r="B10" s="62"/>
      <c r="C10" s="59"/>
      <c r="D10" s="69"/>
      <c r="E10" s="70"/>
      <c r="F10" s="160"/>
      <c r="G10" s="71">
        <f t="shared" si="0"/>
        <v>0</v>
      </c>
      <c r="H10" s="72"/>
      <c r="I10" s="73">
        <f t="shared" si="1"/>
        <v>0</v>
      </c>
      <c r="J10" s="50" t="str">
        <f>IF($D10=0,"-",IF($D10&lt;'CCNL 2019'!$B$1,'CCNL 2019'!$B$1,IF($D10&lt;'CCNL 2019'!$C$1,$D10,"-")))</f>
        <v>-</v>
      </c>
      <c r="K10" s="11" t="str">
        <f>IF($E10&lt;'CCNL 2019'!$B$1,"-",IF(D10&gt;='CCNL 2019'!$C$1,"-",IF($E10&gt;='CCNL 2019'!$C$1,"31/12/2019",$E10)))</f>
        <v>-</v>
      </c>
      <c r="L10" s="12" t="str">
        <f t="shared" si="2"/>
        <v>0</v>
      </c>
      <c r="M10" s="74">
        <f>IF(C10=0,0,VLOOKUP($C10,CCNL2019ARR,2,FALSE)*L10*13/12*F10)</f>
        <v>0</v>
      </c>
      <c r="N10" s="11" t="str">
        <f>IF($D10=0,"-",IF($D10&lt;'CCNL 2019'!$C$1,'CCNL 2019'!$C$1,IF(AND($D10&gt;='CCNL 2019'!$C$1,$D10&lt;'CCNL 2019'!$D$1),$D10,"-")))</f>
        <v>-</v>
      </c>
      <c r="O10" s="11" t="str">
        <f>IF($E10&lt;'CCNL 2019'!$C$1,"-",IF(D10&gt;='CCNL 2019'!$D$1,"-",IF($E10&gt;='CCNL 2019'!$D$1,"31/12/2020",$E10)))</f>
        <v>-</v>
      </c>
      <c r="P10" s="12" t="str">
        <f t="shared" si="3"/>
        <v>0</v>
      </c>
      <c r="Q10" s="74">
        <f>IF(C10=0,0,VLOOKUP($C10,CCNL2019ARR,3,FALSE)*P10*13/12*F10)</f>
        <v>0</v>
      </c>
      <c r="R10" s="11" t="str">
        <f>IF($D10=0,"-",IF($D10&lt;'CCNL 2019'!$D$1,'CCNL 2019'!$D$1,IF(AND($D10&gt;='CCNL 2019'!$D$1,$D10&lt;'CCNL 2019'!$D$1+365),$D10,"-")))</f>
        <v>-</v>
      </c>
      <c r="S10" s="11" t="str">
        <f>IF($E10&lt;'CCNL 2019'!$D$1,"-",IF(D10&gt;='CCNL 2019'!$D$1+365,"-",IF($E10&gt;='CCNL 2019'!$D$1+365,"31/12/2021",$E10)))</f>
        <v>-</v>
      </c>
      <c r="T10" s="12" t="str">
        <f t="shared" si="4"/>
        <v>0</v>
      </c>
      <c r="U10" s="74">
        <f>IF(C10=0,0,VLOOKUP($C10,CCNL2019ARR,4,FALSE)*T10*13/12*F10)</f>
        <v>0</v>
      </c>
      <c r="V10" s="11" t="str">
        <f>IF($D10=0,"-",IF($D10&lt;'CCNL 2019'!$D$1+365,'CCNL 2019'!$D$1+365,IF(AND($D10&gt;='CCNL 2019'!$D$1+365,$D10&lt;'CCNL 2019'!$D$1+730),$D10,"-")))</f>
        <v>-</v>
      </c>
      <c r="W10" s="11" t="str">
        <f>IF($E10&lt;'CCNL 2019'!$D$1+365,"-",IF(D10&gt;='CCNL 2019'!$D$1+730,"-",IF($E10&gt;='CCNL 2019'!$D$1+730,"31/12/2022",$E10)))</f>
        <v>-</v>
      </c>
      <c r="X10" s="12" t="str">
        <f t="shared" si="5"/>
        <v>0</v>
      </c>
      <c r="Y10" s="75">
        <f>IF(C10=0,0,VLOOKUP($C10,CCNL2019ARR,4,FALSE)*X10*F10)</f>
        <v>0</v>
      </c>
      <c r="Z10" s="85"/>
    </row>
    <row r="11" spans="1:27" x14ac:dyDescent="0.25">
      <c r="A11" s="46">
        <v>9</v>
      </c>
      <c r="B11" s="62"/>
      <c r="C11" s="59"/>
      <c r="D11" s="69"/>
      <c r="E11" s="70"/>
      <c r="F11" s="160"/>
      <c r="G11" s="71">
        <f t="shared" si="0"/>
        <v>0</v>
      </c>
      <c r="H11" s="72"/>
      <c r="I11" s="73">
        <f t="shared" si="1"/>
        <v>0</v>
      </c>
      <c r="J11" s="50" t="str">
        <f>IF($D11=0,"-",IF($D11&lt;'CCNL 2019'!$B$1,'CCNL 2019'!$B$1,IF($D11&lt;'CCNL 2019'!$C$1,$D11,"-")))</f>
        <v>-</v>
      </c>
      <c r="K11" s="11" t="str">
        <f>IF($E11&lt;'CCNL 2019'!$B$1,"-",IF(D11&gt;='CCNL 2019'!$C$1,"-",IF($E11&gt;='CCNL 2019'!$C$1,"31/12/2019",$E11)))</f>
        <v>-</v>
      </c>
      <c r="L11" s="12" t="str">
        <f t="shared" si="2"/>
        <v>0</v>
      </c>
      <c r="M11" s="74">
        <f>IF(C11=0,0,VLOOKUP($C11,CCNL2019ARR,2,FALSE)*L11*13/12*F11)</f>
        <v>0</v>
      </c>
      <c r="N11" s="11" t="str">
        <f>IF($D11=0,"-",IF($D11&lt;'CCNL 2019'!$C$1,'CCNL 2019'!$C$1,IF(AND($D11&gt;='CCNL 2019'!$C$1,$D11&lt;'CCNL 2019'!$D$1),$D11,"-")))</f>
        <v>-</v>
      </c>
      <c r="O11" s="11" t="str">
        <f>IF($E11&lt;'CCNL 2019'!$C$1,"-",IF(D11&gt;='CCNL 2019'!$D$1,"-",IF($E11&gt;='CCNL 2019'!$D$1,"31/12/2020",$E11)))</f>
        <v>-</v>
      </c>
      <c r="P11" s="12" t="str">
        <f t="shared" si="3"/>
        <v>0</v>
      </c>
      <c r="Q11" s="74">
        <f>IF(C11=0,0,VLOOKUP($C11,CCNL2019ARR,3,FALSE)*P11*13/12*F11)</f>
        <v>0</v>
      </c>
      <c r="R11" s="11" t="str">
        <f>IF($D11=0,"-",IF($D11&lt;'CCNL 2019'!$D$1,'CCNL 2019'!$D$1,IF(AND($D11&gt;='CCNL 2019'!$D$1,$D11&lt;'CCNL 2019'!$D$1+365),$D11,"-")))</f>
        <v>-</v>
      </c>
      <c r="S11" s="11" t="str">
        <f>IF($E11&lt;'CCNL 2019'!$D$1,"-",IF(D11&gt;='CCNL 2019'!$D$1+365,"-",IF($E11&gt;='CCNL 2019'!$D$1+365,"31/12/2021",$E11)))</f>
        <v>-</v>
      </c>
      <c r="T11" s="12" t="str">
        <f t="shared" si="4"/>
        <v>0</v>
      </c>
      <c r="U11" s="74">
        <f>IF(C11=0,0,VLOOKUP($C11,CCNL2019ARR,4,FALSE)*T11*13/12*F11)</f>
        <v>0</v>
      </c>
      <c r="V11" s="11" t="str">
        <f>IF($D11=0,"-",IF($D11&lt;'CCNL 2019'!$D$1+365,'CCNL 2019'!$D$1+365,IF(AND($D11&gt;='CCNL 2019'!$D$1+365,$D11&lt;'CCNL 2019'!$D$1+730),$D11,"-")))</f>
        <v>-</v>
      </c>
      <c r="W11" s="11" t="str">
        <f>IF($E11&lt;'CCNL 2019'!$D$1+365,"-",IF(D11&gt;='CCNL 2019'!$D$1+730,"-",IF($E11&gt;='CCNL 2019'!$D$1+730,"31/12/2022",$E11)))</f>
        <v>-</v>
      </c>
      <c r="X11" s="12" t="str">
        <f t="shared" si="5"/>
        <v>0</v>
      </c>
      <c r="Y11" s="75">
        <f>IF(C11=0,0,VLOOKUP($C11,CCNL2019ARR,4,FALSE)*X11*F11)</f>
        <v>0</v>
      </c>
      <c r="Z11" s="85"/>
    </row>
    <row r="12" spans="1:27" x14ac:dyDescent="0.25">
      <c r="A12" s="33">
        <v>10</v>
      </c>
      <c r="B12" s="62"/>
      <c r="C12" s="59"/>
      <c r="D12" s="69"/>
      <c r="E12" s="70"/>
      <c r="F12" s="160"/>
      <c r="G12" s="71">
        <f t="shared" si="0"/>
        <v>0</v>
      </c>
      <c r="H12" s="72"/>
      <c r="I12" s="73">
        <f t="shared" si="1"/>
        <v>0</v>
      </c>
      <c r="J12" s="50" t="str">
        <f>IF($D12=0,"-",IF($D12&lt;'CCNL 2019'!$B$1,'CCNL 2019'!$B$1,IF($D12&lt;'CCNL 2019'!$C$1,$D12,"-")))</f>
        <v>-</v>
      </c>
      <c r="K12" s="11" t="str">
        <f>IF($E12&lt;'CCNL 2019'!$B$1,"-",IF(D12&gt;='CCNL 2019'!$C$1,"-",IF($E12&gt;='CCNL 2019'!$C$1,"31/12/2019",$E12)))</f>
        <v>-</v>
      </c>
      <c r="L12" s="12" t="str">
        <f t="shared" si="2"/>
        <v>0</v>
      </c>
      <c r="M12" s="74">
        <f>IF(C12=0,0,VLOOKUP($C12,CCNL2019ARR,2,FALSE)*L12*13/12*F12)</f>
        <v>0</v>
      </c>
      <c r="N12" s="11" t="str">
        <f>IF($D12=0,"-",IF($D12&lt;'CCNL 2019'!$C$1,'CCNL 2019'!$C$1,IF(AND($D12&gt;='CCNL 2019'!$C$1,$D12&lt;'CCNL 2019'!$D$1),$D12,"-")))</f>
        <v>-</v>
      </c>
      <c r="O12" s="11" t="str">
        <f>IF($E12&lt;'CCNL 2019'!$C$1,"-",IF(D12&gt;='CCNL 2019'!$D$1,"-",IF($E12&gt;='CCNL 2019'!$D$1,"31/12/2020",$E12)))</f>
        <v>-</v>
      </c>
      <c r="P12" s="12" t="str">
        <f t="shared" si="3"/>
        <v>0</v>
      </c>
      <c r="Q12" s="74">
        <f>IF(C12=0,0,VLOOKUP($C12,CCNL2019ARR,3,FALSE)*P12*13/12*F12)</f>
        <v>0</v>
      </c>
      <c r="R12" s="11" t="str">
        <f>IF($D12=0,"-",IF($D12&lt;'CCNL 2019'!$D$1,'CCNL 2019'!$D$1,IF(AND($D12&gt;='CCNL 2019'!$D$1,$D12&lt;'CCNL 2019'!$D$1+365),$D12,"-")))</f>
        <v>-</v>
      </c>
      <c r="S12" s="11" t="str">
        <f>IF($E12&lt;'CCNL 2019'!$D$1,"-",IF(D12&gt;='CCNL 2019'!$D$1+365,"-",IF($E12&gt;='CCNL 2019'!$D$1+365,"31/12/2021",$E12)))</f>
        <v>-</v>
      </c>
      <c r="T12" s="12" t="str">
        <f t="shared" si="4"/>
        <v>0</v>
      </c>
      <c r="U12" s="74">
        <f>IF(C12=0,0,VLOOKUP($C12,CCNL2019ARR,4,FALSE)*T12*13/12*F12)</f>
        <v>0</v>
      </c>
      <c r="V12" s="11" t="str">
        <f>IF($D12=0,"-",IF($D12&lt;'CCNL 2019'!$D$1+365,'CCNL 2019'!$D$1+365,IF(AND($D12&gt;='CCNL 2019'!$D$1+365,$D12&lt;'CCNL 2019'!$D$1+730),$D12,"-")))</f>
        <v>-</v>
      </c>
      <c r="W12" s="11" t="str">
        <f>IF($E12&lt;'CCNL 2019'!$D$1+365,"-",IF(D12&gt;='CCNL 2019'!$D$1+730,"-",IF($E12&gt;='CCNL 2019'!$D$1+730,"31/12/2022",$E12)))</f>
        <v>-</v>
      </c>
      <c r="X12" s="12" t="str">
        <f t="shared" si="5"/>
        <v>0</v>
      </c>
      <c r="Y12" s="75">
        <f>IF(C12=0,0,VLOOKUP($C12,CCNL2019ARR,4,FALSE)*X12*F12)</f>
        <v>0</v>
      </c>
      <c r="Z12" s="85"/>
    </row>
    <row r="13" spans="1:27" x14ac:dyDescent="0.25">
      <c r="A13" s="46">
        <v>11</v>
      </c>
      <c r="B13" s="62"/>
      <c r="C13" s="59"/>
      <c r="D13" s="69"/>
      <c r="E13" s="70"/>
      <c r="F13" s="160"/>
      <c r="G13" s="71">
        <f t="shared" si="0"/>
        <v>0</v>
      </c>
      <c r="H13" s="72"/>
      <c r="I13" s="73">
        <f t="shared" si="1"/>
        <v>0</v>
      </c>
      <c r="J13" s="50" t="str">
        <f>IF($D13=0,"-",IF($D13&lt;'CCNL 2019'!$B$1,'CCNL 2019'!$B$1,IF($D13&lt;'CCNL 2019'!$C$1,$D13,"-")))</f>
        <v>-</v>
      </c>
      <c r="K13" s="11" t="str">
        <f>IF($E13&lt;'CCNL 2019'!$B$1,"-",IF(D13&gt;='CCNL 2019'!$C$1,"-",IF($E13&gt;='CCNL 2019'!$C$1,"31/12/2019",$E13)))</f>
        <v>-</v>
      </c>
      <c r="L13" s="12" t="str">
        <f t="shared" si="2"/>
        <v>0</v>
      </c>
      <c r="M13" s="74">
        <f>IF(C13=0,0,VLOOKUP($C13,CCNL2019ARR,2,FALSE)*L13*13/12*F13)</f>
        <v>0</v>
      </c>
      <c r="N13" s="11" t="str">
        <f>IF($D13=0,"-",IF($D13&lt;'CCNL 2019'!$C$1,'CCNL 2019'!$C$1,IF(AND($D13&gt;='CCNL 2019'!$C$1,$D13&lt;'CCNL 2019'!$D$1),$D13,"-")))</f>
        <v>-</v>
      </c>
      <c r="O13" s="11" t="str">
        <f>IF($E13&lt;'CCNL 2019'!$C$1,"-",IF(D13&gt;='CCNL 2019'!$D$1,"-",IF($E13&gt;='CCNL 2019'!$D$1,"31/12/2020",$E13)))</f>
        <v>-</v>
      </c>
      <c r="P13" s="12" t="str">
        <f t="shared" si="3"/>
        <v>0</v>
      </c>
      <c r="Q13" s="74">
        <f>IF(C13=0,0,VLOOKUP($C13,CCNL2019ARR,3,FALSE)*P13*13/12*F13)</f>
        <v>0</v>
      </c>
      <c r="R13" s="11" t="str">
        <f>IF($D13=0,"-",IF($D13&lt;'CCNL 2019'!$D$1,'CCNL 2019'!$D$1,IF(AND($D13&gt;='CCNL 2019'!$D$1,$D13&lt;'CCNL 2019'!$D$1+365),$D13,"-")))</f>
        <v>-</v>
      </c>
      <c r="S13" s="11" t="str">
        <f>IF($E13&lt;'CCNL 2019'!$D$1,"-",IF(D13&gt;='CCNL 2019'!$D$1+365,"-",IF($E13&gt;='CCNL 2019'!$D$1+365,"31/12/2021",$E13)))</f>
        <v>-</v>
      </c>
      <c r="T13" s="12" t="str">
        <f t="shared" si="4"/>
        <v>0</v>
      </c>
      <c r="U13" s="74">
        <f>IF(C13=0,0,VLOOKUP($C13,CCNL2019ARR,4,FALSE)*T13*13/12*F13)</f>
        <v>0</v>
      </c>
      <c r="V13" s="11" t="str">
        <f>IF($D13=0,"-",IF($D13&lt;'CCNL 2019'!$D$1+365,'CCNL 2019'!$D$1+365,IF(AND($D13&gt;='CCNL 2019'!$D$1+365,$D13&lt;'CCNL 2019'!$D$1+730),$D13,"-")))</f>
        <v>-</v>
      </c>
      <c r="W13" s="11" t="str">
        <f>IF($E13&lt;'CCNL 2019'!$D$1+365,"-",IF(D13&gt;='CCNL 2019'!$D$1+730,"-",IF($E13&gt;='CCNL 2019'!$D$1+730,"31/12/2022",$E13)))</f>
        <v>-</v>
      </c>
      <c r="X13" s="12" t="str">
        <f t="shared" si="5"/>
        <v>0</v>
      </c>
      <c r="Y13" s="75">
        <f>IF(C13=0,0,VLOOKUP($C13,CCNL2019ARR,4,FALSE)*X13*F13)</f>
        <v>0</v>
      </c>
      <c r="Z13" s="85"/>
    </row>
    <row r="14" spans="1:27" x14ac:dyDescent="0.25">
      <c r="A14" s="33">
        <v>12</v>
      </c>
      <c r="B14" s="62"/>
      <c r="C14" s="59"/>
      <c r="D14" s="69"/>
      <c r="E14" s="70"/>
      <c r="F14" s="160"/>
      <c r="G14" s="71">
        <f t="shared" si="0"/>
        <v>0</v>
      </c>
      <c r="H14" s="72"/>
      <c r="I14" s="73">
        <f t="shared" si="1"/>
        <v>0</v>
      </c>
      <c r="J14" s="50" t="str">
        <f>IF($D14=0,"-",IF($D14&lt;'CCNL 2019'!$B$1,'CCNL 2019'!$B$1,IF($D14&lt;'CCNL 2019'!$C$1,$D14,"-")))</f>
        <v>-</v>
      </c>
      <c r="K14" s="11" t="str">
        <f>IF($E14&lt;'CCNL 2019'!$B$1,"-",IF(D14&gt;='CCNL 2019'!$C$1,"-",IF($E14&gt;='CCNL 2019'!$C$1,"31/12/2019",$E14)))</f>
        <v>-</v>
      </c>
      <c r="L14" s="12" t="str">
        <f t="shared" si="2"/>
        <v>0</v>
      </c>
      <c r="M14" s="74">
        <f>IF(C14=0,0,VLOOKUP($C14,CCNL2019ARR,2,FALSE)*L14*13/12*F14)</f>
        <v>0</v>
      </c>
      <c r="N14" s="11" t="str">
        <f>IF($D14=0,"-",IF($D14&lt;'CCNL 2019'!$C$1,'CCNL 2019'!$C$1,IF(AND($D14&gt;='CCNL 2019'!$C$1,$D14&lt;'CCNL 2019'!$D$1),$D14,"-")))</f>
        <v>-</v>
      </c>
      <c r="O14" s="11" t="str">
        <f>IF($E14&lt;'CCNL 2019'!$C$1,"-",IF(D14&gt;='CCNL 2019'!$D$1,"-",IF($E14&gt;='CCNL 2019'!$D$1,"31/12/2020",$E14)))</f>
        <v>-</v>
      </c>
      <c r="P14" s="12" t="str">
        <f t="shared" si="3"/>
        <v>0</v>
      </c>
      <c r="Q14" s="74">
        <f>IF(C14=0,0,VLOOKUP($C14,CCNL2019ARR,3,FALSE)*P14*13/12*F14)</f>
        <v>0</v>
      </c>
      <c r="R14" s="11" t="str">
        <f>IF($D14=0,"-",IF($D14&lt;'CCNL 2019'!$D$1,'CCNL 2019'!$D$1,IF(AND($D14&gt;='CCNL 2019'!$D$1,$D14&lt;'CCNL 2019'!$D$1+365),$D14,"-")))</f>
        <v>-</v>
      </c>
      <c r="S14" s="11" t="str">
        <f>IF($E14&lt;'CCNL 2019'!$D$1,"-",IF(D14&gt;='CCNL 2019'!$D$1+365,"-",IF($E14&gt;='CCNL 2019'!$D$1+365,"31/12/2021",$E14)))</f>
        <v>-</v>
      </c>
      <c r="T14" s="12" t="str">
        <f t="shared" si="4"/>
        <v>0</v>
      </c>
      <c r="U14" s="74">
        <f>IF(C14=0,0,VLOOKUP($C14,CCNL2019ARR,4,FALSE)*T14*13/12*F14)</f>
        <v>0</v>
      </c>
      <c r="V14" s="11" t="str">
        <f>IF($D14=0,"-",IF($D14&lt;'CCNL 2019'!$D$1+365,'CCNL 2019'!$D$1+365,IF(AND($D14&gt;='CCNL 2019'!$D$1+365,$D14&lt;'CCNL 2019'!$D$1+730),$D14,"-")))</f>
        <v>-</v>
      </c>
      <c r="W14" s="11" t="str">
        <f>IF($E14&lt;'CCNL 2019'!$D$1+365,"-",IF(D14&gt;='CCNL 2019'!$D$1+730,"-",IF($E14&gt;='CCNL 2019'!$D$1+730,"31/12/2022",$E14)))</f>
        <v>-</v>
      </c>
      <c r="X14" s="12" t="str">
        <f t="shared" si="5"/>
        <v>0</v>
      </c>
      <c r="Y14" s="75">
        <f>IF(C14=0,0,VLOOKUP($C14,CCNL2019ARR,4,FALSE)*X14*F14)</f>
        <v>0</v>
      </c>
      <c r="Z14" s="85"/>
    </row>
    <row r="15" spans="1:27" x14ac:dyDescent="0.25">
      <c r="A15" s="46">
        <v>13</v>
      </c>
      <c r="B15" s="62"/>
      <c r="C15" s="59"/>
      <c r="D15" s="69"/>
      <c r="E15" s="70"/>
      <c r="F15" s="160"/>
      <c r="G15" s="71">
        <f t="shared" si="0"/>
        <v>0</v>
      </c>
      <c r="H15" s="72"/>
      <c r="I15" s="73">
        <f t="shared" si="1"/>
        <v>0</v>
      </c>
      <c r="J15" s="50" t="str">
        <f>IF($D15=0,"-",IF($D15&lt;'CCNL 2019'!$B$1,'CCNL 2019'!$B$1,IF($D15&lt;'CCNL 2019'!$C$1,$D15,"-")))</f>
        <v>-</v>
      </c>
      <c r="K15" s="11" t="str">
        <f>IF($E15&lt;'CCNL 2019'!$B$1,"-",IF(D15&gt;='CCNL 2019'!$C$1,"-",IF($E15&gt;='CCNL 2019'!$C$1,"31/12/2019",$E15)))</f>
        <v>-</v>
      </c>
      <c r="L15" s="12" t="str">
        <f t="shared" si="2"/>
        <v>0</v>
      </c>
      <c r="M15" s="74">
        <f>IF(C15=0,0,VLOOKUP($C15,CCNL2019ARR,2,FALSE)*L15*13/12*F15)</f>
        <v>0</v>
      </c>
      <c r="N15" s="11" t="str">
        <f>IF($D15=0,"-",IF($D15&lt;'CCNL 2019'!$C$1,'CCNL 2019'!$C$1,IF(AND($D15&gt;='CCNL 2019'!$C$1,$D15&lt;'CCNL 2019'!$D$1),$D15,"-")))</f>
        <v>-</v>
      </c>
      <c r="O15" s="11" t="str">
        <f>IF($E15&lt;'CCNL 2019'!$C$1,"-",IF(D15&gt;='CCNL 2019'!$D$1,"-",IF($E15&gt;='CCNL 2019'!$D$1,"31/12/2020",$E15)))</f>
        <v>-</v>
      </c>
      <c r="P15" s="12" t="str">
        <f t="shared" si="3"/>
        <v>0</v>
      </c>
      <c r="Q15" s="74">
        <f>IF(C15=0,0,VLOOKUP($C15,CCNL2019ARR,3,FALSE)*P15*13/12*F15)</f>
        <v>0</v>
      </c>
      <c r="R15" s="11" t="str">
        <f>IF($D15=0,"-",IF($D15&lt;'CCNL 2019'!$D$1,'CCNL 2019'!$D$1,IF(AND($D15&gt;='CCNL 2019'!$D$1,$D15&lt;'CCNL 2019'!$D$1+365),$D15,"-")))</f>
        <v>-</v>
      </c>
      <c r="S15" s="11" t="str">
        <f>IF($E15&lt;'CCNL 2019'!$D$1,"-",IF(D15&gt;='CCNL 2019'!$D$1+365,"-",IF($E15&gt;='CCNL 2019'!$D$1+365,"31/12/2021",$E15)))</f>
        <v>-</v>
      </c>
      <c r="T15" s="12" t="str">
        <f t="shared" si="4"/>
        <v>0</v>
      </c>
      <c r="U15" s="74">
        <f>IF(C15=0,0,VLOOKUP($C15,CCNL2019ARR,4,FALSE)*T15*13/12*F15)</f>
        <v>0</v>
      </c>
      <c r="V15" s="11" t="str">
        <f>IF($D15=0,"-",IF($D15&lt;'CCNL 2019'!$D$1+365,'CCNL 2019'!$D$1+365,IF(AND($D15&gt;='CCNL 2019'!$D$1+365,$D15&lt;'CCNL 2019'!$D$1+730),$D15,"-")))</f>
        <v>-</v>
      </c>
      <c r="W15" s="11" t="str">
        <f>IF($E15&lt;'CCNL 2019'!$D$1+365,"-",IF(D15&gt;='CCNL 2019'!$D$1+730,"-",IF($E15&gt;='CCNL 2019'!$D$1+730,"31/12/2022",$E15)))</f>
        <v>-</v>
      </c>
      <c r="X15" s="12" t="str">
        <f t="shared" si="5"/>
        <v>0</v>
      </c>
      <c r="Y15" s="75">
        <f>IF(C15=0,0,VLOOKUP($C15,CCNL2019ARR,4,FALSE)*X15*F15)</f>
        <v>0</v>
      </c>
      <c r="Z15" s="85"/>
    </row>
    <row r="16" spans="1:27" x14ac:dyDescent="0.25">
      <c r="A16" s="33">
        <v>14</v>
      </c>
      <c r="B16" s="62"/>
      <c r="C16" s="59"/>
      <c r="D16" s="67"/>
      <c r="E16" s="68"/>
      <c r="F16" s="160"/>
      <c r="G16" s="71">
        <f t="shared" si="0"/>
        <v>0</v>
      </c>
      <c r="H16" s="72"/>
      <c r="I16" s="73">
        <f t="shared" si="1"/>
        <v>0</v>
      </c>
      <c r="J16" s="50" t="str">
        <f>IF($D16=0,"-",IF($D16&lt;'CCNL 2019'!$B$1,'CCNL 2019'!$B$1,IF($D16&lt;'CCNL 2019'!$C$1,$D16,"-")))</f>
        <v>-</v>
      </c>
      <c r="K16" s="11" t="str">
        <f>IF($E16&lt;'CCNL 2019'!$B$1,"-",IF(D16&gt;='CCNL 2019'!$C$1,"-",IF($E16&gt;='CCNL 2019'!$C$1,"31/12/2019",$E16)))</f>
        <v>-</v>
      </c>
      <c r="L16" s="12" t="str">
        <f t="shared" si="2"/>
        <v>0</v>
      </c>
      <c r="M16" s="74">
        <f>IF(C16=0,0,VLOOKUP($C16,CCNL2019ARR,2,FALSE)*L16*13/12*F16)</f>
        <v>0</v>
      </c>
      <c r="N16" s="11" t="str">
        <f>IF($D16=0,"-",IF($D16&lt;'CCNL 2019'!$C$1,'CCNL 2019'!$C$1,IF(AND($D16&gt;='CCNL 2019'!$C$1,$D16&lt;'CCNL 2019'!$D$1),$D16,"-")))</f>
        <v>-</v>
      </c>
      <c r="O16" s="11" t="str">
        <f>IF($E16&lt;'CCNL 2019'!$C$1,"-",IF(D16&gt;='CCNL 2019'!$D$1,"-",IF($E16&gt;='CCNL 2019'!$D$1,"31/12/2020",$E16)))</f>
        <v>-</v>
      </c>
      <c r="P16" s="12" t="str">
        <f t="shared" si="3"/>
        <v>0</v>
      </c>
      <c r="Q16" s="74">
        <f>IF(C16=0,0,VLOOKUP($C16,CCNL2019ARR,3,FALSE)*P16*13/12*F16)</f>
        <v>0</v>
      </c>
      <c r="R16" s="11" t="str">
        <f>IF($D16=0,"-",IF($D16&lt;'CCNL 2019'!$D$1,'CCNL 2019'!$D$1,IF(AND($D16&gt;='CCNL 2019'!$D$1,$D16&lt;'CCNL 2019'!$D$1+365),$D16,"-")))</f>
        <v>-</v>
      </c>
      <c r="S16" s="11" t="str">
        <f>IF($E16&lt;'CCNL 2019'!$D$1,"-",IF(D16&gt;='CCNL 2019'!$D$1+365,"-",IF($E16&gt;='CCNL 2019'!$D$1+365,"31/12/2021",$E16)))</f>
        <v>-</v>
      </c>
      <c r="T16" s="12" t="str">
        <f t="shared" si="4"/>
        <v>0</v>
      </c>
      <c r="U16" s="74">
        <f>IF(C16=0,0,VLOOKUP($C16,CCNL2019ARR,4,FALSE)*T16*13/12*F16)</f>
        <v>0</v>
      </c>
      <c r="V16" s="11" t="str">
        <f>IF($D16=0,"-",IF($D16&lt;'CCNL 2019'!$D$1+365,'CCNL 2019'!$D$1+365,IF(AND($D16&gt;='CCNL 2019'!$D$1+365,$D16&lt;'CCNL 2019'!$D$1+730),$D16,"-")))</f>
        <v>-</v>
      </c>
      <c r="W16" s="11" t="str">
        <f>IF($E16&lt;'CCNL 2019'!$D$1+365,"-",IF(D16&gt;='CCNL 2019'!$D$1+730,"-",IF($E16&gt;='CCNL 2019'!$D$1+730,"31/12/2022",$E16)))</f>
        <v>-</v>
      </c>
      <c r="X16" s="12" t="str">
        <f t="shared" si="5"/>
        <v>0</v>
      </c>
      <c r="Y16" s="75">
        <f>IF(C16=0,0,VLOOKUP($C16,CCNL2019ARR,4,FALSE)*X16*F16)</f>
        <v>0</v>
      </c>
      <c r="Z16" s="85"/>
    </row>
    <row r="17" spans="1:26" x14ac:dyDescent="0.25">
      <c r="A17" s="46">
        <v>15</v>
      </c>
      <c r="B17" s="62"/>
      <c r="C17" s="59"/>
      <c r="D17" s="69"/>
      <c r="E17" s="70"/>
      <c r="F17" s="160"/>
      <c r="G17" s="71">
        <f t="shared" si="0"/>
        <v>0</v>
      </c>
      <c r="H17" s="72"/>
      <c r="I17" s="73">
        <f t="shared" si="1"/>
        <v>0</v>
      </c>
      <c r="J17" s="50" t="str">
        <f>IF($D17=0,"-",IF($D17&lt;'CCNL 2019'!$B$1,'CCNL 2019'!$B$1,IF($D17&lt;'CCNL 2019'!$C$1,$D17,"-")))</f>
        <v>-</v>
      </c>
      <c r="K17" s="11" t="str">
        <f>IF($E17&lt;'CCNL 2019'!$B$1,"-",IF(D17&gt;='CCNL 2019'!$C$1,"-",IF($E17&gt;='CCNL 2019'!$C$1,"31/12/2019",$E17)))</f>
        <v>-</v>
      </c>
      <c r="L17" s="12" t="str">
        <f t="shared" si="2"/>
        <v>0</v>
      </c>
      <c r="M17" s="74">
        <f>IF(C17=0,0,VLOOKUP($C17,CCNL2019ARR,2,FALSE)*L17*13/12*F17)</f>
        <v>0</v>
      </c>
      <c r="N17" s="11" t="str">
        <f>IF($D17=0,"-",IF($D17&lt;'CCNL 2019'!$C$1,'CCNL 2019'!$C$1,IF(AND($D17&gt;='CCNL 2019'!$C$1,$D17&lt;'CCNL 2019'!$D$1),$D17,"-")))</f>
        <v>-</v>
      </c>
      <c r="O17" s="11" t="str">
        <f>IF($E17&lt;'CCNL 2019'!$C$1,"-",IF(D17&gt;='CCNL 2019'!$D$1,"-",IF($E17&gt;='CCNL 2019'!$D$1,"31/12/2020",$E17)))</f>
        <v>-</v>
      </c>
      <c r="P17" s="12" t="str">
        <f t="shared" si="3"/>
        <v>0</v>
      </c>
      <c r="Q17" s="74">
        <f>IF(C17=0,0,VLOOKUP($C17,CCNL2019ARR,3,FALSE)*P17*13/12*F17)</f>
        <v>0</v>
      </c>
      <c r="R17" s="11" t="str">
        <f>IF($D17=0,"-",IF($D17&lt;'CCNL 2019'!$D$1,'CCNL 2019'!$D$1,IF(AND($D17&gt;='CCNL 2019'!$D$1,$D17&lt;'CCNL 2019'!$D$1+365),$D17,"-")))</f>
        <v>-</v>
      </c>
      <c r="S17" s="11" t="str">
        <f>IF($E17&lt;'CCNL 2019'!$D$1,"-",IF(D17&gt;='CCNL 2019'!$D$1+365,"-",IF($E17&gt;='CCNL 2019'!$D$1+365,"31/12/2021",$E17)))</f>
        <v>-</v>
      </c>
      <c r="T17" s="12" t="str">
        <f t="shared" si="4"/>
        <v>0</v>
      </c>
      <c r="U17" s="74">
        <f>IF(C17=0,0,VLOOKUP($C17,CCNL2019ARR,4,FALSE)*T17*13/12*F17)</f>
        <v>0</v>
      </c>
      <c r="V17" s="11" t="str">
        <f>IF($D17=0,"-",IF($D17&lt;'CCNL 2019'!$D$1+365,'CCNL 2019'!$D$1+365,IF(AND($D17&gt;='CCNL 2019'!$D$1+365,$D17&lt;'CCNL 2019'!$D$1+730),$D17,"-")))</f>
        <v>-</v>
      </c>
      <c r="W17" s="11" t="str">
        <f>IF($E17&lt;'CCNL 2019'!$D$1+365,"-",IF(D17&gt;='CCNL 2019'!$D$1+730,"-",IF($E17&gt;='CCNL 2019'!$D$1+730,"31/12/2022",$E17)))</f>
        <v>-</v>
      </c>
      <c r="X17" s="12" t="str">
        <f t="shared" si="5"/>
        <v>0</v>
      </c>
      <c r="Y17" s="75">
        <f>IF(C17=0,0,VLOOKUP($C17,CCNL2019ARR,4,FALSE)*X17*F17)</f>
        <v>0</v>
      </c>
      <c r="Z17" s="85"/>
    </row>
    <row r="18" spans="1:26" x14ac:dyDescent="0.25">
      <c r="A18" s="33">
        <v>16</v>
      </c>
      <c r="B18" s="62"/>
      <c r="C18" s="59"/>
      <c r="D18" s="69"/>
      <c r="E18" s="70"/>
      <c r="F18" s="160"/>
      <c r="G18" s="71">
        <f t="shared" si="0"/>
        <v>0</v>
      </c>
      <c r="H18" s="72"/>
      <c r="I18" s="73">
        <f t="shared" si="1"/>
        <v>0</v>
      </c>
      <c r="J18" s="50" t="str">
        <f>IF($D18=0,"-",IF($D18&lt;'CCNL 2019'!$B$1,'CCNL 2019'!$B$1,IF($D18&lt;'CCNL 2019'!$C$1,$D18,"-")))</f>
        <v>-</v>
      </c>
      <c r="K18" s="11" t="str">
        <f>IF($E18&lt;'CCNL 2019'!$B$1,"-",IF(D18&gt;='CCNL 2019'!$C$1,"-",IF($E18&gt;='CCNL 2019'!$C$1,"31/12/2019",$E18)))</f>
        <v>-</v>
      </c>
      <c r="L18" s="12" t="str">
        <f t="shared" si="2"/>
        <v>0</v>
      </c>
      <c r="M18" s="74">
        <f>IF(C18=0,0,VLOOKUP($C18,CCNL2019ARR,2,FALSE)*L18*13/12*F18)</f>
        <v>0</v>
      </c>
      <c r="N18" s="11" t="str">
        <f>IF($D18=0,"-",IF($D18&lt;'CCNL 2019'!$C$1,'CCNL 2019'!$C$1,IF(AND($D18&gt;='CCNL 2019'!$C$1,$D18&lt;'CCNL 2019'!$D$1),$D18,"-")))</f>
        <v>-</v>
      </c>
      <c r="O18" s="11" t="str">
        <f>IF($E18&lt;'CCNL 2019'!$C$1,"-",IF(D18&gt;='CCNL 2019'!$D$1,"-",IF($E18&gt;='CCNL 2019'!$D$1,"31/12/2020",$E18)))</f>
        <v>-</v>
      </c>
      <c r="P18" s="12" t="str">
        <f t="shared" si="3"/>
        <v>0</v>
      </c>
      <c r="Q18" s="74">
        <f>IF(C18=0,0,VLOOKUP($C18,CCNL2019ARR,3,FALSE)*P18*13/12*F18)</f>
        <v>0</v>
      </c>
      <c r="R18" s="11" t="str">
        <f>IF($D18=0,"-",IF($D18&lt;'CCNL 2019'!$D$1,'CCNL 2019'!$D$1,IF(AND($D18&gt;='CCNL 2019'!$D$1,$D18&lt;'CCNL 2019'!$D$1+365),$D18,"-")))</f>
        <v>-</v>
      </c>
      <c r="S18" s="11" t="str">
        <f>IF($E18&lt;'CCNL 2019'!$D$1,"-",IF(D18&gt;='CCNL 2019'!$D$1+365,"-",IF($E18&gt;='CCNL 2019'!$D$1+365,"31/12/2021",$E18)))</f>
        <v>-</v>
      </c>
      <c r="T18" s="12" t="str">
        <f t="shared" si="4"/>
        <v>0</v>
      </c>
      <c r="U18" s="74">
        <f>IF(C18=0,0,VLOOKUP($C18,CCNL2019ARR,4,FALSE)*T18*13/12*F18)</f>
        <v>0</v>
      </c>
      <c r="V18" s="11" t="str">
        <f>IF($D18=0,"-",IF($D18&lt;'CCNL 2019'!$D$1+365,'CCNL 2019'!$D$1+365,IF(AND($D18&gt;='CCNL 2019'!$D$1+365,$D18&lt;'CCNL 2019'!$D$1+730),$D18,"-")))</f>
        <v>-</v>
      </c>
      <c r="W18" s="11" t="str">
        <f>IF($E18&lt;'CCNL 2019'!$D$1+365,"-",IF(D18&gt;='CCNL 2019'!$D$1+730,"-",IF($E18&gt;='CCNL 2019'!$D$1+730,"31/12/2022",$E18)))</f>
        <v>-</v>
      </c>
      <c r="X18" s="12" t="str">
        <f t="shared" si="5"/>
        <v>0</v>
      </c>
      <c r="Y18" s="75">
        <f>IF(C18=0,0,VLOOKUP($C18,CCNL2019ARR,4,FALSE)*X18*F18)</f>
        <v>0</v>
      </c>
      <c r="Z18" s="85"/>
    </row>
    <row r="19" spans="1:26" x14ac:dyDescent="0.25">
      <c r="A19" s="46">
        <v>17</v>
      </c>
      <c r="B19" s="62"/>
      <c r="C19" s="59"/>
      <c r="D19" s="69"/>
      <c r="E19" s="70"/>
      <c r="F19" s="160"/>
      <c r="G19" s="71">
        <f t="shared" si="0"/>
        <v>0</v>
      </c>
      <c r="H19" s="72"/>
      <c r="I19" s="73">
        <f t="shared" si="1"/>
        <v>0</v>
      </c>
      <c r="J19" s="50" t="str">
        <f>IF($D19=0,"-",IF($D19&lt;'CCNL 2019'!$B$1,'CCNL 2019'!$B$1,IF($D19&lt;'CCNL 2019'!$C$1,$D19,"-")))</f>
        <v>-</v>
      </c>
      <c r="K19" s="11" t="str">
        <f>IF($E19&lt;'CCNL 2019'!$B$1,"-",IF(D19&gt;='CCNL 2019'!$C$1,"-",IF($E19&gt;='CCNL 2019'!$C$1,"31/12/2019",$E19)))</f>
        <v>-</v>
      </c>
      <c r="L19" s="12" t="str">
        <f t="shared" si="2"/>
        <v>0</v>
      </c>
      <c r="M19" s="74">
        <f>IF(C19=0,0,VLOOKUP($C19,CCNL2019ARR,2,FALSE)*L19*13/12*F19)</f>
        <v>0</v>
      </c>
      <c r="N19" s="11" t="str">
        <f>IF($D19=0,"-",IF($D19&lt;'CCNL 2019'!$C$1,'CCNL 2019'!$C$1,IF(AND($D19&gt;='CCNL 2019'!$C$1,$D19&lt;'CCNL 2019'!$D$1),$D19,"-")))</f>
        <v>-</v>
      </c>
      <c r="O19" s="11" t="str">
        <f>IF($E19&lt;'CCNL 2019'!$C$1,"-",IF(D19&gt;='CCNL 2019'!$D$1,"-",IF($E19&gt;='CCNL 2019'!$D$1,"31/12/2020",$E19)))</f>
        <v>-</v>
      </c>
      <c r="P19" s="12" t="str">
        <f t="shared" si="3"/>
        <v>0</v>
      </c>
      <c r="Q19" s="74">
        <f>IF(C19=0,0,VLOOKUP($C19,CCNL2019ARR,3,FALSE)*P19*13/12*F19)</f>
        <v>0</v>
      </c>
      <c r="R19" s="11" t="str">
        <f>IF($D19=0,"-",IF($D19&lt;'CCNL 2019'!$D$1,'CCNL 2019'!$D$1,IF(AND($D19&gt;='CCNL 2019'!$D$1,$D19&lt;'CCNL 2019'!$D$1+365),$D19,"-")))</f>
        <v>-</v>
      </c>
      <c r="S19" s="11" t="str">
        <f>IF($E19&lt;'CCNL 2019'!$D$1,"-",IF(D19&gt;='CCNL 2019'!$D$1+365,"-",IF($E19&gt;='CCNL 2019'!$D$1+365,"31/12/2021",$E19)))</f>
        <v>-</v>
      </c>
      <c r="T19" s="12" t="str">
        <f t="shared" si="4"/>
        <v>0</v>
      </c>
      <c r="U19" s="74">
        <f>IF(C19=0,0,VLOOKUP($C19,CCNL2019ARR,4,FALSE)*T19*13/12*F19)</f>
        <v>0</v>
      </c>
      <c r="V19" s="11" t="str">
        <f>IF($D19=0,"-",IF($D19&lt;'CCNL 2019'!$D$1+365,'CCNL 2019'!$D$1+365,IF(AND($D19&gt;='CCNL 2019'!$D$1+365,$D19&lt;'CCNL 2019'!$D$1+730),$D19,"-")))</f>
        <v>-</v>
      </c>
      <c r="W19" s="11" t="str">
        <f>IF($E19&lt;'CCNL 2019'!$D$1+365,"-",IF(D19&gt;='CCNL 2019'!$D$1+730,"-",IF($E19&gt;='CCNL 2019'!$D$1+730,"31/12/2022",$E19)))</f>
        <v>-</v>
      </c>
      <c r="X19" s="12" t="str">
        <f t="shared" si="5"/>
        <v>0</v>
      </c>
      <c r="Y19" s="75">
        <f>IF(C19=0,0,VLOOKUP($C19,CCNL2019ARR,4,FALSE)*X19*F19)</f>
        <v>0</v>
      </c>
      <c r="Z19" s="85"/>
    </row>
    <row r="20" spans="1:26" x14ac:dyDescent="0.25">
      <c r="A20" s="33">
        <v>18</v>
      </c>
      <c r="B20" s="62"/>
      <c r="C20" s="59"/>
      <c r="D20" s="69"/>
      <c r="E20" s="70"/>
      <c r="F20" s="160"/>
      <c r="G20" s="71">
        <f t="shared" si="0"/>
        <v>0</v>
      </c>
      <c r="H20" s="72"/>
      <c r="I20" s="73">
        <f t="shared" si="1"/>
        <v>0</v>
      </c>
      <c r="J20" s="50" t="str">
        <f>IF($D20=0,"-",IF($D20&lt;'CCNL 2019'!$B$1,'CCNL 2019'!$B$1,IF($D20&lt;'CCNL 2019'!$C$1,$D20,"-")))</f>
        <v>-</v>
      </c>
      <c r="K20" s="11" t="str">
        <f>IF($E20&lt;'CCNL 2019'!$B$1,"-",IF(D20&gt;='CCNL 2019'!$C$1,"-",IF($E20&gt;='CCNL 2019'!$C$1,"31/12/2019",$E20)))</f>
        <v>-</v>
      </c>
      <c r="L20" s="12" t="str">
        <f t="shared" si="2"/>
        <v>0</v>
      </c>
      <c r="M20" s="74">
        <f>IF(C20=0,0,VLOOKUP($C20,CCNL2019ARR,2,FALSE)*L20*13/12*F20)</f>
        <v>0</v>
      </c>
      <c r="N20" s="11" t="str">
        <f>IF($D20=0,"-",IF($D20&lt;'CCNL 2019'!$C$1,'CCNL 2019'!$C$1,IF(AND($D20&gt;='CCNL 2019'!$C$1,$D20&lt;'CCNL 2019'!$D$1),$D20,"-")))</f>
        <v>-</v>
      </c>
      <c r="O20" s="11" t="str">
        <f>IF($E20&lt;'CCNL 2019'!$C$1,"-",IF(D20&gt;='CCNL 2019'!$D$1,"-",IF($E20&gt;='CCNL 2019'!$D$1,"31/12/2020",$E20)))</f>
        <v>-</v>
      </c>
      <c r="P20" s="12" t="str">
        <f t="shared" si="3"/>
        <v>0</v>
      </c>
      <c r="Q20" s="74">
        <f>IF(C20=0,0,VLOOKUP($C20,CCNL2019ARR,3,FALSE)*P20*13/12*F20)</f>
        <v>0</v>
      </c>
      <c r="R20" s="11" t="str">
        <f>IF($D20=0,"-",IF($D20&lt;'CCNL 2019'!$D$1,'CCNL 2019'!$D$1,IF(AND($D20&gt;='CCNL 2019'!$D$1,$D20&lt;'CCNL 2019'!$D$1+365),$D20,"-")))</f>
        <v>-</v>
      </c>
      <c r="S20" s="11" t="str">
        <f>IF($E20&lt;'CCNL 2019'!$D$1,"-",IF(D20&gt;='CCNL 2019'!$D$1+365,"-",IF($E20&gt;='CCNL 2019'!$D$1+365,"31/12/2021",$E20)))</f>
        <v>-</v>
      </c>
      <c r="T20" s="12" t="str">
        <f t="shared" si="4"/>
        <v>0</v>
      </c>
      <c r="U20" s="74">
        <f>IF(C20=0,0,VLOOKUP($C20,CCNL2019ARR,4,FALSE)*T20*13/12*F20)</f>
        <v>0</v>
      </c>
      <c r="V20" s="11" t="str">
        <f>IF($D20=0,"-",IF($D20&lt;'CCNL 2019'!$D$1+365,'CCNL 2019'!$D$1+365,IF(AND($D20&gt;='CCNL 2019'!$D$1+365,$D20&lt;'CCNL 2019'!$D$1+730),$D20,"-")))</f>
        <v>-</v>
      </c>
      <c r="W20" s="11" t="str">
        <f>IF($E20&lt;'CCNL 2019'!$D$1+365,"-",IF(D20&gt;='CCNL 2019'!$D$1+730,"-",IF($E20&gt;='CCNL 2019'!$D$1+730,"31/12/2022",$E20)))</f>
        <v>-</v>
      </c>
      <c r="X20" s="12" t="str">
        <f t="shared" si="5"/>
        <v>0</v>
      </c>
      <c r="Y20" s="75">
        <f>IF(C20=0,0,VLOOKUP($C20,CCNL2019ARR,4,FALSE)*X20*F20)</f>
        <v>0</v>
      </c>
      <c r="Z20" s="85"/>
    </row>
    <row r="21" spans="1:26" x14ac:dyDescent="0.25">
      <c r="A21" s="46">
        <v>19</v>
      </c>
      <c r="B21" s="62"/>
      <c r="C21" s="59"/>
      <c r="D21" s="69"/>
      <c r="E21" s="70"/>
      <c r="F21" s="160"/>
      <c r="G21" s="71">
        <f t="shared" si="0"/>
        <v>0</v>
      </c>
      <c r="H21" s="72"/>
      <c r="I21" s="73">
        <f t="shared" si="1"/>
        <v>0</v>
      </c>
      <c r="J21" s="50" t="str">
        <f>IF($D21=0,"-",IF($D21&lt;'CCNL 2019'!$B$1,'CCNL 2019'!$B$1,IF($D21&lt;'CCNL 2019'!$C$1,$D21,"-")))</f>
        <v>-</v>
      </c>
      <c r="K21" s="11" t="str">
        <f>IF($E21&lt;'CCNL 2019'!$B$1,"-",IF(D21&gt;='CCNL 2019'!$C$1,"-",IF($E21&gt;='CCNL 2019'!$C$1,"31/12/2019",$E21)))</f>
        <v>-</v>
      </c>
      <c r="L21" s="12" t="str">
        <f t="shared" si="2"/>
        <v>0</v>
      </c>
      <c r="M21" s="74">
        <f>IF(C21=0,0,VLOOKUP($C21,CCNL2019ARR,2,FALSE)*L21*13/12*F21)</f>
        <v>0</v>
      </c>
      <c r="N21" s="11" t="str">
        <f>IF($D21=0,"-",IF($D21&lt;'CCNL 2019'!$C$1,'CCNL 2019'!$C$1,IF(AND($D21&gt;='CCNL 2019'!$C$1,$D21&lt;'CCNL 2019'!$D$1),$D21,"-")))</f>
        <v>-</v>
      </c>
      <c r="O21" s="11" t="str">
        <f>IF($E21&lt;'CCNL 2019'!$C$1,"-",IF(D21&gt;='CCNL 2019'!$D$1,"-",IF($E21&gt;='CCNL 2019'!$D$1,"31/12/2020",$E21)))</f>
        <v>-</v>
      </c>
      <c r="P21" s="12" t="str">
        <f t="shared" si="3"/>
        <v>0</v>
      </c>
      <c r="Q21" s="74">
        <f>IF(C21=0,0,VLOOKUP($C21,CCNL2019ARR,3,FALSE)*P21*13/12*F21)</f>
        <v>0</v>
      </c>
      <c r="R21" s="11" t="str">
        <f>IF($D21=0,"-",IF($D21&lt;'CCNL 2019'!$D$1,'CCNL 2019'!$D$1,IF(AND($D21&gt;='CCNL 2019'!$D$1,$D21&lt;'CCNL 2019'!$D$1+365),$D21,"-")))</f>
        <v>-</v>
      </c>
      <c r="S21" s="11" t="str">
        <f>IF($E21&lt;'CCNL 2019'!$D$1,"-",IF(D21&gt;='CCNL 2019'!$D$1+365,"-",IF($E21&gt;='CCNL 2019'!$D$1+365,"31/12/2021",$E21)))</f>
        <v>-</v>
      </c>
      <c r="T21" s="12" t="str">
        <f t="shared" si="4"/>
        <v>0</v>
      </c>
      <c r="U21" s="74">
        <f>IF(C21=0,0,VLOOKUP($C21,CCNL2019ARR,4,FALSE)*T21*13/12*F21)</f>
        <v>0</v>
      </c>
      <c r="V21" s="11" t="str">
        <f>IF($D21=0,"-",IF($D21&lt;'CCNL 2019'!$D$1+365,'CCNL 2019'!$D$1+365,IF(AND($D21&gt;='CCNL 2019'!$D$1+365,$D21&lt;'CCNL 2019'!$D$1+730),$D21,"-")))</f>
        <v>-</v>
      </c>
      <c r="W21" s="11" t="str">
        <f>IF($E21&lt;'CCNL 2019'!$D$1+365,"-",IF(D21&gt;='CCNL 2019'!$D$1+730,"-",IF($E21&gt;='CCNL 2019'!$D$1+730,"31/12/2022",$E21)))</f>
        <v>-</v>
      </c>
      <c r="X21" s="12" t="str">
        <f t="shared" si="5"/>
        <v>0</v>
      </c>
      <c r="Y21" s="75">
        <f>IF(C21=0,0,VLOOKUP($C21,CCNL2019ARR,4,FALSE)*X21*F21)</f>
        <v>0</v>
      </c>
      <c r="Z21" s="85"/>
    </row>
    <row r="22" spans="1:26" x14ac:dyDescent="0.25">
      <c r="A22" s="33">
        <v>20</v>
      </c>
      <c r="B22" s="62"/>
      <c r="C22" s="59"/>
      <c r="D22" s="69"/>
      <c r="E22" s="70"/>
      <c r="F22" s="160"/>
      <c r="G22" s="71">
        <f t="shared" si="0"/>
        <v>0</v>
      </c>
      <c r="H22" s="72"/>
      <c r="I22" s="73">
        <f t="shared" si="1"/>
        <v>0</v>
      </c>
      <c r="J22" s="50" t="str">
        <f>IF($D22=0,"-",IF($D22&lt;'CCNL 2019'!$B$1,'CCNL 2019'!$B$1,IF($D22&lt;'CCNL 2019'!$C$1,$D22,"-")))</f>
        <v>-</v>
      </c>
      <c r="K22" s="11" t="str">
        <f>IF($E22&lt;'CCNL 2019'!$B$1,"-",IF(D22&gt;='CCNL 2019'!$C$1,"-",IF($E22&gt;='CCNL 2019'!$C$1,"31/12/2019",$E22)))</f>
        <v>-</v>
      </c>
      <c r="L22" s="12" t="str">
        <f t="shared" si="2"/>
        <v>0</v>
      </c>
      <c r="M22" s="74">
        <f>IF(C22=0,0,VLOOKUP($C22,CCNL2019ARR,2,FALSE)*L22*13/12*F22)</f>
        <v>0</v>
      </c>
      <c r="N22" s="11" t="str">
        <f>IF($D22=0,"-",IF($D22&lt;'CCNL 2019'!$C$1,'CCNL 2019'!$C$1,IF(AND($D22&gt;='CCNL 2019'!$C$1,$D22&lt;'CCNL 2019'!$D$1),$D22,"-")))</f>
        <v>-</v>
      </c>
      <c r="O22" s="11" t="str">
        <f>IF($E22&lt;'CCNL 2019'!$C$1,"-",IF(D22&gt;='CCNL 2019'!$D$1,"-",IF($E22&gt;='CCNL 2019'!$D$1,"31/12/2020",$E22)))</f>
        <v>-</v>
      </c>
      <c r="P22" s="12" t="str">
        <f t="shared" si="3"/>
        <v>0</v>
      </c>
      <c r="Q22" s="74">
        <f>IF(C22=0,0,VLOOKUP($C22,CCNL2019ARR,3,FALSE)*P22*13/12*F22)</f>
        <v>0</v>
      </c>
      <c r="R22" s="11" t="str">
        <f>IF($D22=0,"-",IF($D22&lt;'CCNL 2019'!$D$1,'CCNL 2019'!$D$1,IF(AND($D22&gt;='CCNL 2019'!$D$1,$D22&lt;'CCNL 2019'!$D$1+365),$D22,"-")))</f>
        <v>-</v>
      </c>
      <c r="S22" s="11" t="str">
        <f>IF($E22&lt;'CCNL 2019'!$D$1,"-",IF(D22&gt;='CCNL 2019'!$D$1+365,"-",IF($E22&gt;='CCNL 2019'!$D$1+365,"31/12/2021",$E22)))</f>
        <v>-</v>
      </c>
      <c r="T22" s="12" t="str">
        <f t="shared" si="4"/>
        <v>0</v>
      </c>
      <c r="U22" s="74">
        <f>IF(C22=0,0,VLOOKUP($C22,CCNL2019ARR,4,FALSE)*T22*13/12*F22)</f>
        <v>0</v>
      </c>
      <c r="V22" s="11" t="str">
        <f>IF($D22=0,"-",IF($D22&lt;'CCNL 2019'!$D$1+365,'CCNL 2019'!$D$1+365,IF(AND($D22&gt;='CCNL 2019'!$D$1+365,$D22&lt;'CCNL 2019'!$D$1+730),$D22,"-")))</f>
        <v>-</v>
      </c>
      <c r="W22" s="11" t="str">
        <f>IF($E22&lt;'CCNL 2019'!$D$1+365,"-",IF(D22&gt;='CCNL 2019'!$D$1+730,"-",IF($E22&gt;='CCNL 2019'!$D$1+730,"31/12/2022",$E22)))</f>
        <v>-</v>
      </c>
      <c r="X22" s="12" t="str">
        <f t="shared" si="5"/>
        <v>0</v>
      </c>
      <c r="Y22" s="75">
        <f>IF(C22=0,0,VLOOKUP($C22,CCNL2019ARR,4,FALSE)*X22*F22)</f>
        <v>0</v>
      </c>
      <c r="Z22" s="85"/>
    </row>
    <row r="23" spans="1:26" x14ac:dyDescent="0.25">
      <c r="A23" s="46">
        <v>21</v>
      </c>
      <c r="B23" s="62"/>
      <c r="C23" s="59"/>
      <c r="D23" s="69"/>
      <c r="E23" s="70"/>
      <c r="F23" s="160"/>
      <c r="G23" s="71">
        <f t="shared" si="0"/>
        <v>0</v>
      </c>
      <c r="H23" s="72"/>
      <c r="I23" s="73">
        <f t="shared" si="1"/>
        <v>0</v>
      </c>
      <c r="J23" s="50" t="str">
        <f>IF($D23=0,"-",IF($D23&lt;'CCNL 2019'!$B$1,'CCNL 2019'!$B$1,IF($D23&lt;'CCNL 2019'!$C$1,$D23,"-")))</f>
        <v>-</v>
      </c>
      <c r="K23" s="11" t="str">
        <f>IF($E23&lt;'CCNL 2019'!$B$1,"-",IF(D23&gt;='CCNL 2019'!$C$1,"-",IF($E23&gt;='CCNL 2019'!$C$1,"31/12/2019",$E23)))</f>
        <v>-</v>
      </c>
      <c r="L23" s="12" t="str">
        <f t="shared" si="2"/>
        <v>0</v>
      </c>
      <c r="M23" s="74">
        <f>IF(C23=0,0,VLOOKUP($C23,CCNL2019ARR,2,FALSE)*L23*13/12*F23)</f>
        <v>0</v>
      </c>
      <c r="N23" s="11" t="str">
        <f>IF($D23=0,"-",IF($D23&lt;'CCNL 2019'!$C$1,'CCNL 2019'!$C$1,IF(AND($D23&gt;='CCNL 2019'!$C$1,$D23&lt;'CCNL 2019'!$D$1),$D23,"-")))</f>
        <v>-</v>
      </c>
      <c r="O23" s="11" t="str">
        <f>IF($E23&lt;'CCNL 2019'!$C$1,"-",IF(D23&gt;='CCNL 2019'!$D$1,"-",IF($E23&gt;='CCNL 2019'!$D$1,"31/12/2020",$E23)))</f>
        <v>-</v>
      </c>
      <c r="P23" s="12" t="str">
        <f t="shared" si="3"/>
        <v>0</v>
      </c>
      <c r="Q23" s="74">
        <f>IF(C23=0,0,VLOOKUP($C23,CCNL2019ARR,3,FALSE)*P23*13/12*F23)</f>
        <v>0</v>
      </c>
      <c r="R23" s="11" t="str">
        <f>IF($D23=0,"-",IF($D23&lt;'CCNL 2019'!$D$1,'CCNL 2019'!$D$1,IF(AND($D23&gt;='CCNL 2019'!$D$1,$D23&lt;'CCNL 2019'!$D$1+365),$D23,"-")))</f>
        <v>-</v>
      </c>
      <c r="S23" s="11" t="str">
        <f>IF($E23&lt;'CCNL 2019'!$D$1,"-",IF(D23&gt;='CCNL 2019'!$D$1+365,"-",IF($E23&gt;='CCNL 2019'!$D$1+365,"31/12/2021",$E23)))</f>
        <v>-</v>
      </c>
      <c r="T23" s="12" t="str">
        <f t="shared" si="4"/>
        <v>0</v>
      </c>
      <c r="U23" s="74">
        <f>IF(C23=0,0,VLOOKUP($C23,CCNL2019ARR,4,FALSE)*T23*13/12*F23)</f>
        <v>0</v>
      </c>
      <c r="V23" s="11" t="str">
        <f>IF($D23=0,"-",IF($D23&lt;'CCNL 2019'!$D$1+365,'CCNL 2019'!$D$1+365,IF(AND($D23&gt;='CCNL 2019'!$D$1+365,$D23&lt;'CCNL 2019'!$D$1+730),$D23,"-")))</f>
        <v>-</v>
      </c>
      <c r="W23" s="11" t="str">
        <f>IF($E23&lt;'CCNL 2019'!$D$1+365,"-",IF(D23&gt;='CCNL 2019'!$D$1+730,"-",IF($E23&gt;='CCNL 2019'!$D$1+730,"31/12/2022",$E23)))</f>
        <v>-</v>
      </c>
      <c r="X23" s="12" t="str">
        <f t="shared" si="5"/>
        <v>0</v>
      </c>
      <c r="Y23" s="75">
        <f>IF(C23=0,0,VLOOKUP($C23,CCNL2019ARR,4,FALSE)*X23*F23)</f>
        <v>0</v>
      </c>
      <c r="Z23" s="85"/>
    </row>
    <row r="24" spans="1:26" x14ac:dyDescent="0.25">
      <c r="A24" s="33">
        <v>22</v>
      </c>
      <c r="B24" s="62"/>
      <c r="C24" s="59"/>
      <c r="D24" s="69"/>
      <c r="E24" s="70"/>
      <c r="F24" s="160"/>
      <c r="G24" s="71">
        <f t="shared" si="0"/>
        <v>0</v>
      </c>
      <c r="H24" s="72"/>
      <c r="I24" s="73">
        <f t="shared" si="1"/>
        <v>0</v>
      </c>
      <c r="J24" s="50" t="str">
        <f>IF($D24=0,"-",IF($D24&lt;'CCNL 2019'!$B$1,'CCNL 2019'!$B$1,IF($D24&lt;'CCNL 2019'!$C$1,$D24,"-")))</f>
        <v>-</v>
      </c>
      <c r="K24" s="11" t="str">
        <f>IF($E24&lt;'CCNL 2019'!$B$1,"-",IF(D24&gt;='CCNL 2019'!$C$1,"-",IF($E24&gt;='CCNL 2019'!$C$1,"31/12/2019",$E24)))</f>
        <v>-</v>
      </c>
      <c r="L24" s="12" t="str">
        <f t="shared" si="2"/>
        <v>0</v>
      </c>
      <c r="M24" s="74">
        <f>IF(C24=0,0,VLOOKUP($C24,CCNL2019ARR,2,FALSE)*L24*13/12*F24)</f>
        <v>0</v>
      </c>
      <c r="N24" s="11" t="str">
        <f>IF($D24=0,"-",IF($D24&lt;'CCNL 2019'!$C$1,'CCNL 2019'!$C$1,IF(AND($D24&gt;='CCNL 2019'!$C$1,$D24&lt;'CCNL 2019'!$D$1),$D24,"-")))</f>
        <v>-</v>
      </c>
      <c r="O24" s="11" t="str">
        <f>IF($E24&lt;'CCNL 2019'!$C$1,"-",IF(D24&gt;='CCNL 2019'!$D$1,"-",IF($E24&gt;='CCNL 2019'!$D$1,"31/12/2020",$E24)))</f>
        <v>-</v>
      </c>
      <c r="P24" s="12" t="str">
        <f t="shared" si="3"/>
        <v>0</v>
      </c>
      <c r="Q24" s="74">
        <f>IF(C24=0,0,VLOOKUP($C24,CCNL2019ARR,3,FALSE)*P24*13/12*F24)</f>
        <v>0</v>
      </c>
      <c r="R24" s="11" t="str">
        <f>IF($D24=0,"-",IF($D24&lt;'CCNL 2019'!$D$1,'CCNL 2019'!$D$1,IF(AND($D24&gt;='CCNL 2019'!$D$1,$D24&lt;'CCNL 2019'!$D$1+365),$D24,"-")))</f>
        <v>-</v>
      </c>
      <c r="S24" s="11" t="str">
        <f>IF($E24&lt;'CCNL 2019'!$D$1,"-",IF(D24&gt;='CCNL 2019'!$D$1+365,"-",IF($E24&gt;='CCNL 2019'!$D$1+365,"31/12/2021",$E24)))</f>
        <v>-</v>
      </c>
      <c r="T24" s="12" t="str">
        <f t="shared" si="4"/>
        <v>0</v>
      </c>
      <c r="U24" s="74">
        <f>IF(C24=0,0,VLOOKUP($C24,CCNL2019ARR,4,FALSE)*T24*13/12*F24)</f>
        <v>0</v>
      </c>
      <c r="V24" s="11" t="str">
        <f>IF($D24=0,"-",IF($D24&lt;'CCNL 2019'!$D$1+365,'CCNL 2019'!$D$1+365,IF(AND($D24&gt;='CCNL 2019'!$D$1+365,$D24&lt;'CCNL 2019'!$D$1+730),$D24,"-")))</f>
        <v>-</v>
      </c>
      <c r="W24" s="11" t="str">
        <f>IF($E24&lt;'CCNL 2019'!$D$1+365,"-",IF(D24&gt;='CCNL 2019'!$D$1+730,"-",IF($E24&gt;='CCNL 2019'!$D$1+730,"31/12/2022",$E24)))</f>
        <v>-</v>
      </c>
      <c r="X24" s="12" t="str">
        <f t="shared" si="5"/>
        <v>0</v>
      </c>
      <c r="Y24" s="75">
        <f>IF(C24=0,0,VLOOKUP($C24,CCNL2019ARR,4,FALSE)*X24*F24)</f>
        <v>0</v>
      </c>
      <c r="Z24" s="85"/>
    </row>
    <row r="25" spans="1:26" x14ac:dyDescent="0.25">
      <c r="A25" s="46">
        <v>23</v>
      </c>
      <c r="B25" s="62"/>
      <c r="C25" s="59"/>
      <c r="D25" s="69"/>
      <c r="E25" s="70"/>
      <c r="F25" s="160"/>
      <c r="G25" s="71">
        <f t="shared" si="0"/>
        <v>0</v>
      </c>
      <c r="H25" s="72"/>
      <c r="I25" s="73">
        <f t="shared" si="1"/>
        <v>0</v>
      </c>
      <c r="J25" s="50" t="str">
        <f>IF($D25=0,"-",IF($D25&lt;'CCNL 2019'!$B$1,'CCNL 2019'!$B$1,IF($D25&lt;'CCNL 2019'!$C$1,$D25,"-")))</f>
        <v>-</v>
      </c>
      <c r="K25" s="11" t="str">
        <f>IF($E25&lt;'CCNL 2019'!$B$1,"-",IF(D25&gt;='CCNL 2019'!$C$1,"-",IF($E25&gt;='CCNL 2019'!$C$1,"31/12/2019",$E25)))</f>
        <v>-</v>
      </c>
      <c r="L25" s="12" t="str">
        <f t="shared" si="2"/>
        <v>0</v>
      </c>
      <c r="M25" s="74">
        <f>IF(C25=0,0,VLOOKUP($C25,CCNL2019ARR,2,FALSE)*L25*13/12*F25)</f>
        <v>0</v>
      </c>
      <c r="N25" s="11" t="str">
        <f>IF($D25=0,"-",IF($D25&lt;'CCNL 2019'!$C$1,'CCNL 2019'!$C$1,IF(AND($D25&gt;='CCNL 2019'!$C$1,$D25&lt;'CCNL 2019'!$D$1),$D25,"-")))</f>
        <v>-</v>
      </c>
      <c r="O25" s="11" t="str">
        <f>IF($E25&lt;'CCNL 2019'!$C$1,"-",IF(D25&gt;='CCNL 2019'!$D$1,"-",IF($E25&gt;='CCNL 2019'!$D$1,"31/12/2020",$E25)))</f>
        <v>-</v>
      </c>
      <c r="P25" s="12" t="str">
        <f t="shared" si="3"/>
        <v>0</v>
      </c>
      <c r="Q25" s="74">
        <f>IF(C25=0,0,VLOOKUP($C25,CCNL2019ARR,3,FALSE)*P25*13/12*F25)</f>
        <v>0</v>
      </c>
      <c r="R25" s="11" t="str">
        <f>IF($D25=0,"-",IF($D25&lt;'CCNL 2019'!$D$1,'CCNL 2019'!$D$1,IF(AND($D25&gt;='CCNL 2019'!$D$1,$D25&lt;'CCNL 2019'!$D$1+365),$D25,"-")))</f>
        <v>-</v>
      </c>
      <c r="S25" s="11" t="str">
        <f>IF($E25&lt;'CCNL 2019'!$D$1,"-",IF(D25&gt;='CCNL 2019'!$D$1+365,"-",IF($E25&gt;='CCNL 2019'!$D$1+365,"31/12/2021",$E25)))</f>
        <v>-</v>
      </c>
      <c r="T25" s="12" t="str">
        <f t="shared" si="4"/>
        <v>0</v>
      </c>
      <c r="U25" s="74">
        <f>IF(C25=0,0,VLOOKUP($C25,CCNL2019ARR,4,FALSE)*T25*13/12*F25)</f>
        <v>0</v>
      </c>
      <c r="V25" s="11" t="str">
        <f>IF($D25=0,"-",IF($D25&lt;'CCNL 2019'!$D$1+365,'CCNL 2019'!$D$1+365,IF(AND($D25&gt;='CCNL 2019'!$D$1+365,$D25&lt;'CCNL 2019'!$D$1+730),$D25,"-")))</f>
        <v>-</v>
      </c>
      <c r="W25" s="11" t="str">
        <f>IF($E25&lt;'CCNL 2019'!$D$1+365,"-",IF(D25&gt;='CCNL 2019'!$D$1+730,"-",IF($E25&gt;='CCNL 2019'!$D$1+730,"31/12/2022",$E25)))</f>
        <v>-</v>
      </c>
      <c r="X25" s="12" t="str">
        <f t="shared" si="5"/>
        <v>0</v>
      </c>
      <c r="Y25" s="75">
        <f>IF(C25=0,0,VLOOKUP($C25,CCNL2019ARR,4,FALSE)*X25*F25)</f>
        <v>0</v>
      </c>
      <c r="Z25" s="85"/>
    </row>
    <row r="26" spans="1:26" x14ac:dyDescent="0.25">
      <c r="A26" s="33">
        <v>24</v>
      </c>
      <c r="B26" s="62"/>
      <c r="C26" s="59"/>
      <c r="D26" s="69"/>
      <c r="E26" s="70"/>
      <c r="F26" s="160"/>
      <c r="G26" s="71">
        <f t="shared" si="0"/>
        <v>0</v>
      </c>
      <c r="H26" s="72"/>
      <c r="I26" s="73">
        <f t="shared" si="1"/>
        <v>0</v>
      </c>
      <c r="J26" s="50" t="str">
        <f>IF($D26=0,"-",IF($D26&lt;'CCNL 2019'!$B$1,'CCNL 2019'!$B$1,IF($D26&lt;'CCNL 2019'!$C$1,$D26,"-")))</f>
        <v>-</v>
      </c>
      <c r="K26" s="11" t="str">
        <f>IF($E26&lt;'CCNL 2019'!$B$1,"-",IF(D26&gt;='CCNL 2019'!$C$1,"-",IF($E26&gt;='CCNL 2019'!$C$1,"31/12/2019",$E26)))</f>
        <v>-</v>
      </c>
      <c r="L26" s="12" t="str">
        <f t="shared" si="2"/>
        <v>0</v>
      </c>
      <c r="M26" s="74">
        <f>IF(C26=0,0,VLOOKUP($C26,CCNL2019ARR,2,FALSE)*L26*13/12*F26)</f>
        <v>0</v>
      </c>
      <c r="N26" s="11" t="str">
        <f>IF($D26=0,"-",IF($D26&lt;'CCNL 2019'!$C$1,'CCNL 2019'!$C$1,IF(AND($D26&gt;='CCNL 2019'!$C$1,$D26&lt;'CCNL 2019'!$D$1),$D26,"-")))</f>
        <v>-</v>
      </c>
      <c r="O26" s="11" t="str">
        <f>IF($E26&lt;'CCNL 2019'!$C$1,"-",IF(D26&gt;='CCNL 2019'!$D$1,"-",IF($E26&gt;='CCNL 2019'!$D$1,"31/12/2020",$E26)))</f>
        <v>-</v>
      </c>
      <c r="P26" s="12" t="str">
        <f t="shared" si="3"/>
        <v>0</v>
      </c>
      <c r="Q26" s="74">
        <f>IF(C26=0,0,VLOOKUP($C26,CCNL2019ARR,3,FALSE)*P26*13/12*F26)</f>
        <v>0</v>
      </c>
      <c r="R26" s="11" t="str">
        <f>IF($D26=0,"-",IF($D26&lt;'CCNL 2019'!$D$1,'CCNL 2019'!$D$1,IF(AND($D26&gt;='CCNL 2019'!$D$1,$D26&lt;'CCNL 2019'!$D$1+365),$D26,"-")))</f>
        <v>-</v>
      </c>
      <c r="S26" s="11" t="str">
        <f>IF($E26&lt;'CCNL 2019'!$D$1,"-",IF(D26&gt;='CCNL 2019'!$D$1+365,"-",IF($E26&gt;='CCNL 2019'!$D$1+365,"31/12/2021",$E26)))</f>
        <v>-</v>
      </c>
      <c r="T26" s="12" t="str">
        <f t="shared" si="4"/>
        <v>0</v>
      </c>
      <c r="U26" s="74">
        <f>IF(C26=0,0,VLOOKUP($C26,CCNL2019ARR,4,FALSE)*T26*13/12*F26)</f>
        <v>0</v>
      </c>
      <c r="V26" s="11" t="str">
        <f>IF($D26=0,"-",IF($D26&lt;'CCNL 2019'!$D$1+365,'CCNL 2019'!$D$1+365,IF(AND($D26&gt;='CCNL 2019'!$D$1+365,$D26&lt;'CCNL 2019'!$D$1+730),$D26,"-")))</f>
        <v>-</v>
      </c>
      <c r="W26" s="11" t="str">
        <f>IF($E26&lt;'CCNL 2019'!$D$1+365,"-",IF(D26&gt;='CCNL 2019'!$D$1+730,"-",IF($E26&gt;='CCNL 2019'!$D$1+730,"31/12/2022",$E26)))</f>
        <v>-</v>
      </c>
      <c r="X26" s="12" t="str">
        <f t="shared" si="5"/>
        <v>0</v>
      </c>
      <c r="Y26" s="75">
        <f>IF(C26=0,0,VLOOKUP($C26,CCNL2019ARR,4,FALSE)*X26*F26)</f>
        <v>0</v>
      </c>
      <c r="Z26" s="85"/>
    </row>
    <row r="27" spans="1:26" x14ac:dyDescent="0.25">
      <c r="A27" s="46">
        <v>25</v>
      </c>
      <c r="B27" s="62"/>
      <c r="C27" s="59"/>
      <c r="D27" s="69"/>
      <c r="E27" s="70"/>
      <c r="F27" s="160"/>
      <c r="G27" s="71">
        <f t="shared" si="0"/>
        <v>0</v>
      </c>
      <c r="H27" s="72"/>
      <c r="I27" s="73">
        <f t="shared" si="1"/>
        <v>0</v>
      </c>
      <c r="J27" s="50" t="str">
        <f>IF($D27=0,"-",IF($D27&lt;'CCNL 2019'!$B$1,'CCNL 2019'!$B$1,IF($D27&lt;'CCNL 2019'!$C$1,$D27,"-")))</f>
        <v>-</v>
      </c>
      <c r="K27" s="11" t="str">
        <f>IF($E27&lt;'CCNL 2019'!$B$1,"-",IF(D27&gt;='CCNL 2019'!$C$1,"-",IF($E27&gt;='CCNL 2019'!$C$1,"31/12/2019",$E27)))</f>
        <v>-</v>
      </c>
      <c r="L27" s="12" t="str">
        <f t="shared" si="2"/>
        <v>0</v>
      </c>
      <c r="M27" s="74">
        <f>IF(C27=0,0,VLOOKUP($C27,CCNL2019ARR,2,FALSE)*L27*13/12*F27)</f>
        <v>0</v>
      </c>
      <c r="N27" s="11" t="str">
        <f>IF($D27=0,"-",IF($D27&lt;'CCNL 2019'!$C$1,'CCNL 2019'!$C$1,IF(AND($D27&gt;='CCNL 2019'!$C$1,$D27&lt;'CCNL 2019'!$D$1),$D27,"-")))</f>
        <v>-</v>
      </c>
      <c r="O27" s="11" t="str">
        <f>IF($E27&lt;'CCNL 2019'!$C$1,"-",IF(D27&gt;='CCNL 2019'!$D$1,"-",IF($E27&gt;='CCNL 2019'!$D$1,"31/12/2020",$E27)))</f>
        <v>-</v>
      </c>
      <c r="P27" s="12" t="str">
        <f t="shared" si="3"/>
        <v>0</v>
      </c>
      <c r="Q27" s="74">
        <f>IF(C27=0,0,VLOOKUP($C27,CCNL2019ARR,3,FALSE)*P27*13/12*F27)</f>
        <v>0</v>
      </c>
      <c r="R27" s="11" t="str">
        <f>IF($D27=0,"-",IF($D27&lt;'CCNL 2019'!$D$1,'CCNL 2019'!$D$1,IF(AND($D27&gt;='CCNL 2019'!$D$1,$D27&lt;'CCNL 2019'!$D$1+365),$D27,"-")))</f>
        <v>-</v>
      </c>
      <c r="S27" s="11" t="str">
        <f>IF($E27&lt;'CCNL 2019'!$D$1,"-",IF(D27&gt;='CCNL 2019'!$D$1+365,"-",IF($E27&gt;='CCNL 2019'!$D$1+365,"31/12/2021",$E27)))</f>
        <v>-</v>
      </c>
      <c r="T27" s="12" t="str">
        <f t="shared" si="4"/>
        <v>0</v>
      </c>
      <c r="U27" s="74">
        <f>IF(C27=0,0,VLOOKUP($C27,CCNL2019ARR,4,FALSE)*T27*13/12*F27)</f>
        <v>0</v>
      </c>
      <c r="V27" s="11" t="str">
        <f>IF($D27=0,"-",IF($D27&lt;'CCNL 2019'!$D$1+365,'CCNL 2019'!$D$1+365,IF(AND($D27&gt;='CCNL 2019'!$D$1+365,$D27&lt;'CCNL 2019'!$D$1+730),$D27,"-")))</f>
        <v>-</v>
      </c>
      <c r="W27" s="11" t="str">
        <f>IF($E27&lt;'CCNL 2019'!$D$1+365,"-",IF(D27&gt;='CCNL 2019'!$D$1+730,"-",IF($E27&gt;='CCNL 2019'!$D$1+730,"31/12/2022",$E27)))</f>
        <v>-</v>
      </c>
      <c r="X27" s="12" t="str">
        <f t="shared" si="5"/>
        <v>0</v>
      </c>
      <c r="Y27" s="75">
        <f>IF(C27=0,0,VLOOKUP($C27,CCNL2019ARR,4,FALSE)*X27*F27)</f>
        <v>0</v>
      </c>
      <c r="Z27" s="85"/>
    </row>
    <row r="28" spans="1:26" x14ac:dyDescent="0.25">
      <c r="A28" s="33">
        <v>26</v>
      </c>
      <c r="B28" s="62"/>
      <c r="C28" s="59"/>
      <c r="D28" s="69"/>
      <c r="E28" s="70"/>
      <c r="F28" s="160"/>
      <c r="G28" s="71">
        <f t="shared" si="0"/>
        <v>0</v>
      </c>
      <c r="H28" s="72"/>
      <c r="I28" s="73">
        <f t="shared" si="1"/>
        <v>0</v>
      </c>
      <c r="J28" s="50" t="str">
        <f>IF($D28=0,"-",IF($D28&lt;'CCNL 2019'!$B$1,'CCNL 2019'!$B$1,IF($D28&lt;'CCNL 2019'!$C$1,$D28,"-")))</f>
        <v>-</v>
      </c>
      <c r="K28" s="11" t="str">
        <f>IF($E28&lt;'CCNL 2019'!$B$1,"-",IF(D28&gt;='CCNL 2019'!$C$1,"-",IF($E28&gt;='CCNL 2019'!$C$1,"31/12/2019",$E28)))</f>
        <v>-</v>
      </c>
      <c r="L28" s="12" t="str">
        <f t="shared" si="2"/>
        <v>0</v>
      </c>
      <c r="M28" s="74">
        <f>IF(C28=0,0,VLOOKUP($C28,CCNL2019ARR,2,FALSE)*L28*13/12*F28)</f>
        <v>0</v>
      </c>
      <c r="N28" s="11" t="str">
        <f>IF($D28=0,"-",IF($D28&lt;'CCNL 2019'!$C$1,'CCNL 2019'!$C$1,IF(AND($D28&gt;='CCNL 2019'!$C$1,$D28&lt;'CCNL 2019'!$D$1),$D28,"-")))</f>
        <v>-</v>
      </c>
      <c r="O28" s="11" t="str">
        <f>IF($E28&lt;'CCNL 2019'!$C$1,"-",IF(D28&gt;='CCNL 2019'!$D$1,"-",IF($E28&gt;='CCNL 2019'!$D$1,"31/12/2020",$E28)))</f>
        <v>-</v>
      </c>
      <c r="P28" s="12" t="str">
        <f t="shared" si="3"/>
        <v>0</v>
      </c>
      <c r="Q28" s="74">
        <f>IF(C28=0,0,VLOOKUP($C28,CCNL2019ARR,3,FALSE)*P28*13/12*F28)</f>
        <v>0</v>
      </c>
      <c r="R28" s="11" t="str">
        <f>IF($D28=0,"-",IF($D28&lt;'CCNL 2019'!$D$1,'CCNL 2019'!$D$1,IF(AND($D28&gt;='CCNL 2019'!$D$1,$D28&lt;'CCNL 2019'!$D$1+365),$D28,"-")))</f>
        <v>-</v>
      </c>
      <c r="S28" s="11" t="str">
        <f>IF($E28&lt;'CCNL 2019'!$D$1,"-",IF(D28&gt;='CCNL 2019'!$D$1+365,"-",IF($E28&gt;='CCNL 2019'!$D$1+365,"31/12/2021",$E28)))</f>
        <v>-</v>
      </c>
      <c r="T28" s="12" t="str">
        <f t="shared" si="4"/>
        <v>0</v>
      </c>
      <c r="U28" s="74">
        <f>IF(C28=0,0,VLOOKUP($C28,CCNL2019ARR,4,FALSE)*T28*13/12*F28)</f>
        <v>0</v>
      </c>
      <c r="V28" s="11" t="str">
        <f>IF($D28=0,"-",IF($D28&lt;'CCNL 2019'!$D$1+365,'CCNL 2019'!$D$1+365,IF(AND($D28&gt;='CCNL 2019'!$D$1+365,$D28&lt;'CCNL 2019'!$D$1+730),$D28,"-")))</f>
        <v>-</v>
      </c>
      <c r="W28" s="11" t="str">
        <f>IF($E28&lt;'CCNL 2019'!$D$1+365,"-",IF(D28&gt;='CCNL 2019'!$D$1+730,"-",IF($E28&gt;='CCNL 2019'!$D$1+730,"31/12/2022",$E28)))</f>
        <v>-</v>
      </c>
      <c r="X28" s="12" t="str">
        <f t="shared" si="5"/>
        <v>0</v>
      </c>
      <c r="Y28" s="75">
        <f>IF(C28=0,0,VLOOKUP($C28,CCNL2019ARR,4,FALSE)*X28*F28)</f>
        <v>0</v>
      </c>
      <c r="Z28" s="85"/>
    </row>
    <row r="29" spans="1:26" x14ac:dyDescent="0.25">
      <c r="A29" s="46">
        <v>27</v>
      </c>
      <c r="B29" s="62"/>
      <c r="C29" s="59"/>
      <c r="D29" s="69"/>
      <c r="E29" s="70"/>
      <c r="F29" s="160"/>
      <c r="G29" s="71">
        <f t="shared" si="0"/>
        <v>0</v>
      </c>
      <c r="H29" s="72"/>
      <c r="I29" s="73">
        <f t="shared" si="1"/>
        <v>0</v>
      </c>
      <c r="J29" s="50" t="str">
        <f>IF($D29=0,"-",IF($D29&lt;'CCNL 2019'!$B$1,'CCNL 2019'!$B$1,IF($D29&lt;'CCNL 2019'!$C$1,$D29,"-")))</f>
        <v>-</v>
      </c>
      <c r="K29" s="11" t="str">
        <f>IF($E29&lt;'CCNL 2019'!$B$1,"-",IF(D29&gt;='CCNL 2019'!$C$1,"-",IF($E29&gt;='CCNL 2019'!$C$1,"31/12/2019",$E29)))</f>
        <v>-</v>
      </c>
      <c r="L29" s="12" t="str">
        <f t="shared" si="2"/>
        <v>0</v>
      </c>
      <c r="M29" s="74">
        <f>IF(C29=0,0,VLOOKUP($C29,CCNL2019ARR,2,FALSE)*L29*13/12*F29)</f>
        <v>0</v>
      </c>
      <c r="N29" s="11" t="str">
        <f>IF($D29=0,"-",IF($D29&lt;'CCNL 2019'!$C$1,'CCNL 2019'!$C$1,IF(AND($D29&gt;='CCNL 2019'!$C$1,$D29&lt;'CCNL 2019'!$D$1),$D29,"-")))</f>
        <v>-</v>
      </c>
      <c r="O29" s="11" t="str">
        <f>IF($E29&lt;'CCNL 2019'!$C$1,"-",IF(D29&gt;='CCNL 2019'!$D$1,"-",IF($E29&gt;='CCNL 2019'!$D$1,"31/12/2020",$E29)))</f>
        <v>-</v>
      </c>
      <c r="P29" s="12" t="str">
        <f t="shared" si="3"/>
        <v>0</v>
      </c>
      <c r="Q29" s="74">
        <f>IF(C29=0,0,VLOOKUP($C29,CCNL2019ARR,3,FALSE)*P29*13/12*F29)</f>
        <v>0</v>
      </c>
      <c r="R29" s="11" t="str">
        <f>IF($D29=0,"-",IF($D29&lt;'CCNL 2019'!$D$1,'CCNL 2019'!$D$1,IF(AND($D29&gt;='CCNL 2019'!$D$1,$D29&lt;'CCNL 2019'!$D$1+365),$D29,"-")))</f>
        <v>-</v>
      </c>
      <c r="S29" s="11" t="str">
        <f>IF($E29&lt;'CCNL 2019'!$D$1,"-",IF(D29&gt;='CCNL 2019'!$D$1+365,"-",IF($E29&gt;='CCNL 2019'!$D$1+365,"31/12/2021",$E29)))</f>
        <v>-</v>
      </c>
      <c r="T29" s="12" t="str">
        <f t="shared" si="4"/>
        <v>0</v>
      </c>
      <c r="U29" s="74">
        <f>IF(C29=0,0,VLOOKUP($C29,CCNL2019ARR,4,FALSE)*T29*13/12*F29)</f>
        <v>0</v>
      </c>
      <c r="V29" s="11" t="str">
        <f>IF($D29=0,"-",IF($D29&lt;'CCNL 2019'!$D$1+365,'CCNL 2019'!$D$1+365,IF(AND($D29&gt;='CCNL 2019'!$D$1+365,$D29&lt;'CCNL 2019'!$D$1+730),$D29,"-")))</f>
        <v>-</v>
      </c>
      <c r="W29" s="11" t="str">
        <f>IF($E29&lt;'CCNL 2019'!$D$1+365,"-",IF(D29&gt;='CCNL 2019'!$D$1+730,"-",IF($E29&gt;='CCNL 2019'!$D$1+730,"31/12/2022",$E29)))</f>
        <v>-</v>
      </c>
      <c r="X29" s="12" t="str">
        <f t="shared" si="5"/>
        <v>0</v>
      </c>
      <c r="Y29" s="75">
        <f>IF(C29=0,0,VLOOKUP($C29,CCNL2019ARR,4,FALSE)*X29*F29)</f>
        <v>0</v>
      </c>
      <c r="Z29" s="85"/>
    </row>
    <row r="30" spans="1:26" x14ac:dyDescent="0.25">
      <c r="A30" s="33">
        <v>28</v>
      </c>
      <c r="B30" s="62"/>
      <c r="C30" s="59"/>
      <c r="D30" s="69"/>
      <c r="E30" s="70"/>
      <c r="F30" s="160"/>
      <c r="G30" s="71">
        <f t="shared" si="0"/>
        <v>0</v>
      </c>
      <c r="H30" s="72"/>
      <c r="I30" s="73">
        <f t="shared" si="1"/>
        <v>0</v>
      </c>
      <c r="J30" s="50" t="str">
        <f>IF($D30=0,"-",IF($D30&lt;'CCNL 2019'!$B$1,'CCNL 2019'!$B$1,IF($D30&lt;'CCNL 2019'!$C$1,$D30,"-")))</f>
        <v>-</v>
      </c>
      <c r="K30" s="11" t="str">
        <f>IF($E30&lt;'CCNL 2019'!$B$1,"-",IF(D30&gt;='CCNL 2019'!$C$1,"-",IF($E30&gt;='CCNL 2019'!$C$1,"31/12/2019",$E30)))</f>
        <v>-</v>
      </c>
      <c r="L30" s="12" t="str">
        <f t="shared" si="2"/>
        <v>0</v>
      </c>
      <c r="M30" s="74">
        <f>IF(C30=0,0,VLOOKUP($C30,CCNL2019ARR,2,FALSE)*L30*13/12*F30)</f>
        <v>0</v>
      </c>
      <c r="N30" s="11" t="str">
        <f>IF($D30=0,"-",IF($D30&lt;'CCNL 2019'!$C$1,'CCNL 2019'!$C$1,IF(AND($D30&gt;='CCNL 2019'!$C$1,$D30&lt;'CCNL 2019'!$D$1),$D30,"-")))</f>
        <v>-</v>
      </c>
      <c r="O30" s="11" t="str">
        <f>IF($E30&lt;'CCNL 2019'!$C$1,"-",IF(D30&gt;='CCNL 2019'!$D$1,"-",IF($E30&gt;='CCNL 2019'!$D$1,"31/12/2020",$E30)))</f>
        <v>-</v>
      </c>
      <c r="P30" s="12" t="str">
        <f t="shared" si="3"/>
        <v>0</v>
      </c>
      <c r="Q30" s="74">
        <f>IF(C30=0,0,VLOOKUP($C30,CCNL2019ARR,3,FALSE)*P30*13/12*F30)</f>
        <v>0</v>
      </c>
      <c r="R30" s="11" t="str">
        <f>IF($D30=0,"-",IF($D30&lt;'CCNL 2019'!$D$1,'CCNL 2019'!$D$1,IF(AND($D30&gt;='CCNL 2019'!$D$1,$D30&lt;'CCNL 2019'!$D$1+365),$D30,"-")))</f>
        <v>-</v>
      </c>
      <c r="S30" s="11" t="str">
        <f>IF($E30&lt;'CCNL 2019'!$D$1,"-",IF(D30&gt;='CCNL 2019'!$D$1+365,"-",IF($E30&gt;='CCNL 2019'!$D$1+365,"31/12/2021",$E30)))</f>
        <v>-</v>
      </c>
      <c r="T30" s="12" t="str">
        <f t="shared" si="4"/>
        <v>0</v>
      </c>
      <c r="U30" s="74">
        <f>IF(C30=0,0,VLOOKUP($C30,CCNL2019ARR,4,FALSE)*T30*13/12*F30)</f>
        <v>0</v>
      </c>
      <c r="V30" s="11" t="str">
        <f>IF($D30=0,"-",IF($D30&lt;'CCNL 2019'!$D$1+365,'CCNL 2019'!$D$1+365,IF(AND($D30&gt;='CCNL 2019'!$D$1+365,$D30&lt;'CCNL 2019'!$D$1+730),$D30,"-")))</f>
        <v>-</v>
      </c>
      <c r="W30" s="11" t="str">
        <f>IF($E30&lt;'CCNL 2019'!$D$1+365,"-",IF(D30&gt;='CCNL 2019'!$D$1+730,"-",IF($E30&gt;='CCNL 2019'!$D$1+730,"31/12/2022",$E30)))</f>
        <v>-</v>
      </c>
      <c r="X30" s="12" t="str">
        <f t="shared" si="5"/>
        <v>0</v>
      </c>
      <c r="Y30" s="75">
        <f>IF(C30=0,0,VLOOKUP($C30,CCNL2019ARR,4,FALSE)*X30*F30)</f>
        <v>0</v>
      </c>
      <c r="Z30" s="85"/>
    </row>
    <row r="31" spans="1:26" x14ac:dyDescent="0.25">
      <c r="A31" s="46">
        <v>29</v>
      </c>
      <c r="B31" s="62"/>
      <c r="C31" s="59"/>
      <c r="D31" s="69"/>
      <c r="E31" s="70"/>
      <c r="F31" s="160"/>
      <c r="G31" s="71">
        <f t="shared" si="0"/>
        <v>0</v>
      </c>
      <c r="H31" s="72"/>
      <c r="I31" s="73">
        <f t="shared" si="1"/>
        <v>0</v>
      </c>
      <c r="J31" s="50" t="str">
        <f>IF($D31=0,"-",IF($D31&lt;'CCNL 2019'!$B$1,'CCNL 2019'!$B$1,IF($D31&lt;'CCNL 2019'!$C$1,$D31,"-")))</f>
        <v>-</v>
      </c>
      <c r="K31" s="11" t="str">
        <f>IF($E31&lt;'CCNL 2019'!$B$1,"-",IF(D31&gt;='CCNL 2019'!$C$1,"-",IF($E31&gt;='CCNL 2019'!$C$1,"31/12/2019",$E31)))</f>
        <v>-</v>
      </c>
      <c r="L31" s="12" t="str">
        <f t="shared" si="2"/>
        <v>0</v>
      </c>
      <c r="M31" s="74">
        <f>IF(C31=0,0,VLOOKUP($C31,CCNL2019ARR,2,FALSE)*L31*13/12*F31)</f>
        <v>0</v>
      </c>
      <c r="N31" s="11" t="str">
        <f>IF($D31=0,"-",IF($D31&lt;'CCNL 2019'!$C$1,'CCNL 2019'!$C$1,IF(AND($D31&gt;='CCNL 2019'!$C$1,$D31&lt;'CCNL 2019'!$D$1),$D31,"-")))</f>
        <v>-</v>
      </c>
      <c r="O31" s="11" t="str">
        <f>IF($E31&lt;'CCNL 2019'!$C$1,"-",IF(D31&gt;='CCNL 2019'!$D$1,"-",IF($E31&gt;='CCNL 2019'!$D$1,"31/12/2020",$E31)))</f>
        <v>-</v>
      </c>
      <c r="P31" s="12" t="str">
        <f t="shared" si="3"/>
        <v>0</v>
      </c>
      <c r="Q31" s="74">
        <f>IF(C31=0,0,VLOOKUP($C31,CCNL2019ARR,3,FALSE)*P31*13/12*F31)</f>
        <v>0</v>
      </c>
      <c r="R31" s="11" t="str">
        <f>IF($D31=0,"-",IF($D31&lt;'CCNL 2019'!$D$1,'CCNL 2019'!$D$1,IF(AND($D31&gt;='CCNL 2019'!$D$1,$D31&lt;'CCNL 2019'!$D$1+365),$D31,"-")))</f>
        <v>-</v>
      </c>
      <c r="S31" s="11" t="str">
        <f>IF($E31&lt;'CCNL 2019'!$D$1,"-",IF(D31&gt;='CCNL 2019'!$D$1+365,"-",IF($E31&gt;='CCNL 2019'!$D$1+365,"31/12/2021",$E31)))</f>
        <v>-</v>
      </c>
      <c r="T31" s="12" t="str">
        <f t="shared" si="4"/>
        <v>0</v>
      </c>
      <c r="U31" s="74">
        <f>IF(C31=0,0,VLOOKUP($C31,CCNL2019ARR,4,FALSE)*T31*13/12*F31)</f>
        <v>0</v>
      </c>
      <c r="V31" s="11" t="str">
        <f>IF($D31=0,"-",IF($D31&lt;'CCNL 2019'!$D$1+365,'CCNL 2019'!$D$1+365,IF(AND($D31&gt;='CCNL 2019'!$D$1+365,$D31&lt;'CCNL 2019'!$D$1+730),$D31,"-")))</f>
        <v>-</v>
      </c>
      <c r="W31" s="11" t="str">
        <f>IF($E31&lt;'CCNL 2019'!$D$1+365,"-",IF(D31&gt;='CCNL 2019'!$D$1+730,"-",IF($E31&gt;='CCNL 2019'!$D$1+730,"31/12/2022",$E31)))</f>
        <v>-</v>
      </c>
      <c r="X31" s="12" t="str">
        <f t="shared" si="5"/>
        <v>0</v>
      </c>
      <c r="Y31" s="75">
        <f>IF(C31=0,0,VLOOKUP($C31,CCNL2019ARR,4,FALSE)*X31*F31)</f>
        <v>0</v>
      </c>
      <c r="Z31" s="85"/>
    </row>
    <row r="32" spans="1:26" x14ac:dyDescent="0.25">
      <c r="A32" s="33">
        <v>30</v>
      </c>
      <c r="B32" s="62"/>
      <c r="C32" s="59"/>
      <c r="D32" s="69"/>
      <c r="E32" s="70"/>
      <c r="F32" s="160"/>
      <c r="G32" s="71">
        <f t="shared" si="0"/>
        <v>0</v>
      </c>
      <c r="H32" s="72"/>
      <c r="I32" s="73">
        <f t="shared" si="1"/>
        <v>0</v>
      </c>
      <c r="J32" s="50" t="str">
        <f>IF($D32=0,"-",IF($D32&lt;'CCNL 2019'!$B$1,'CCNL 2019'!$B$1,IF($D32&lt;'CCNL 2019'!$C$1,$D32,"-")))</f>
        <v>-</v>
      </c>
      <c r="K32" s="11" t="str">
        <f>IF($E32&lt;'CCNL 2019'!$B$1,"-",IF(D32&gt;='CCNL 2019'!$C$1,"-",IF($E32&gt;='CCNL 2019'!$C$1,"31/12/2019",$E32)))</f>
        <v>-</v>
      </c>
      <c r="L32" s="12" t="str">
        <f t="shared" si="2"/>
        <v>0</v>
      </c>
      <c r="M32" s="74">
        <f>IF(C32=0,0,VLOOKUP($C32,CCNL2019ARR,2,FALSE)*L32*13/12*F32)</f>
        <v>0</v>
      </c>
      <c r="N32" s="11" t="str">
        <f>IF($D32=0,"-",IF($D32&lt;'CCNL 2019'!$C$1,'CCNL 2019'!$C$1,IF(AND($D32&gt;='CCNL 2019'!$C$1,$D32&lt;'CCNL 2019'!$D$1),$D32,"-")))</f>
        <v>-</v>
      </c>
      <c r="O32" s="11" t="str">
        <f>IF($E32&lt;'CCNL 2019'!$C$1,"-",IF(D32&gt;='CCNL 2019'!$D$1,"-",IF($E32&gt;='CCNL 2019'!$D$1,"31/12/2020",$E32)))</f>
        <v>-</v>
      </c>
      <c r="P32" s="12" t="str">
        <f t="shared" si="3"/>
        <v>0</v>
      </c>
      <c r="Q32" s="74">
        <f>IF(C32=0,0,VLOOKUP($C32,CCNL2019ARR,3,FALSE)*P32*13/12*F32)</f>
        <v>0</v>
      </c>
      <c r="R32" s="11" t="str">
        <f>IF($D32=0,"-",IF($D32&lt;'CCNL 2019'!$D$1,'CCNL 2019'!$D$1,IF(AND($D32&gt;='CCNL 2019'!$D$1,$D32&lt;'CCNL 2019'!$D$1+365),$D32,"-")))</f>
        <v>-</v>
      </c>
      <c r="S32" s="11" t="str">
        <f>IF($E32&lt;'CCNL 2019'!$D$1,"-",IF(D32&gt;='CCNL 2019'!$D$1+365,"-",IF($E32&gt;='CCNL 2019'!$D$1+365,"31/12/2021",$E32)))</f>
        <v>-</v>
      </c>
      <c r="T32" s="12" t="str">
        <f t="shared" si="4"/>
        <v>0</v>
      </c>
      <c r="U32" s="74">
        <f>IF(C32=0,0,VLOOKUP($C32,CCNL2019ARR,4,FALSE)*T32*13/12*F32)</f>
        <v>0</v>
      </c>
      <c r="V32" s="11" t="str">
        <f>IF($D32=0,"-",IF($D32&lt;'CCNL 2019'!$D$1+365,'CCNL 2019'!$D$1+365,IF(AND($D32&gt;='CCNL 2019'!$D$1+365,$D32&lt;'CCNL 2019'!$D$1+730),$D32,"-")))</f>
        <v>-</v>
      </c>
      <c r="W32" s="11" t="str">
        <f>IF($E32&lt;'CCNL 2019'!$D$1+365,"-",IF(D32&gt;='CCNL 2019'!$D$1+730,"-",IF($E32&gt;='CCNL 2019'!$D$1+730,"31/12/2022",$E32)))</f>
        <v>-</v>
      </c>
      <c r="X32" s="12" t="str">
        <f t="shared" si="5"/>
        <v>0</v>
      </c>
      <c r="Y32" s="75">
        <f>IF(C32=0,0,VLOOKUP($C32,CCNL2019ARR,4,FALSE)*X32*F32)</f>
        <v>0</v>
      </c>
      <c r="Z32" s="85"/>
    </row>
    <row r="33" spans="1:26" x14ac:dyDescent="0.25">
      <c r="A33" s="46">
        <v>31</v>
      </c>
      <c r="B33" s="62"/>
      <c r="C33" s="59"/>
      <c r="D33" s="69"/>
      <c r="E33" s="70"/>
      <c r="F33" s="160"/>
      <c r="G33" s="71">
        <f t="shared" si="0"/>
        <v>0</v>
      </c>
      <c r="H33" s="72"/>
      <c r="I33" s="73">
        <f t="shared" si="1"/>
        <v>0</v>
      </c>
      <c r="J33" s="50" t="str">
        <f>IF($D33=0,"-",IF($D33&lt;'CCNL 2019'!$B$1,'CCNL 2019'!$B$1,IF($D33&lt;'CCNL 2019'!$C$1,$D33,"-")))</f>
        <v>-</v>
      </c>
      <c r="K33" s="11" t="str">
        <f>IF($E33&lt;'CCNL 2019'!$B$1,"-",IF(D33&gt;='CCNL 2019'!$C$1,"-",IF($E33&gt;='CCNL 2019'!$C$1,"31/12/2019",$E33)))</f>
        <v>-</v>
      </c>
      <c r="L33" s="12" t="str">
        <f t="shared" si="2"/>
        <v>0</v>
      </c>
      <c r="M33" s="74">
        <f>IF(C33=0,0,VLOOKUP($C33,CCNL2019ARR,2,FALSE)*L33*13/12*F33)</f>
        <v>0</v>
      </c>
      <c r="N33" s="11" t="str">
        <f>IF($D33=0,"-",IF($D33&lt;'CCNL 2019'!$C$1,'CCNL 2019'!$C$1,IF(AND($D33&gt;='CCNL 2019'!$C$1,$D33&lt;'CCNL 2019'!$D$1),$D33,"-")))</f>
        <v>-</v>
      </c>
      <c r="O33" s="11" t="str">
        <f>IF($E33&lt;'CCNL 2019'!$C$1,"-",IF(D33&gt;='CCNL 2019'!$D$1,"-",IF($E33&gt;='CCNL 2019'!$D$1,"31/12/2020",$E33)))</f>
        <v>-</v>
      </c>
      <c r="P33" s="12" t="str">
        <f t="shared" si="3"/>
        <v>0</v>
      </c>
      <c r="Q33" s="74">
        <f>IF(C33=0,0,VLOOKUP($C33,CCNL2019ARR,3,FALSE)*P33*13/12*F33)</f>
        <v>0</v>
      </c>
      <c r="R33" s="11" t="str">
        <f>IF($D33=0,"-",IF($D33&lt;'CCNL 2019'!$D$1,'CCNL 2019'!$D$1,IF(AND($D33&gt;='CCNL 2019'!$D$1,$D33&lt;'CCNL 2019'!$D$1+365),$D33,"-")))</f>
        <v>-</v>
      </c>
      <c r="S33" s="11" t="str">
        <f>IF($E33&lt;'CCNL 2019'!$D$1,"-",IF(D33&gt;='CCNL 2019'!$D$1+365,"-",IF($E33&gt;='CCNL 2019'!$D$1+365,"31/12/2021",$E33)))</f>
        <v>-</v>
      </c>
      <c r="T33" s="12" t="str">
        <f t="shared" si="4"/>
        <v>0</v>
      </c>
      <c r="U33" s="74">
        <f>IF(C33=0,0,VLOOKUP($C33,CCNL2019ARR,4,FALSE)*T33*13/12*F33)</f>
        <v>0</v>
      </c>
      <c r="V33" s="11" t="str">
        <f>IF($D33=0,"-",IF($D33&lt;'CCNL 2019'!$D$1+365,'CCNL 2019'!$D$1+365,IF(AND($D33&gt;='CCNL 2019'!$D$1+365,$D33&lt;'CCNL 2019'!$D$1+730),$D33,"-")))</f>
        <v>-</v>
      </c>
      <c r="W33" s="11" t="str">
        <f>IF($E33&lt;'CCNL 2019'!$D$1+365,"-",IF(D33&gt;='CCNL 2019'!$D$1+730,"-",IF($E33&gt;='CCNL 2019'!$D$1+730,"31/12/2022",$E33)))</f>
        <v>-</v>
      </c>
      <c r="X33" s="12" t="str">
        <f t="shared" si="5"/>
        <v>0</v>
      </c>
      <c r="Y33" s="75">
        <f>IF(C33=0,0,VLOOKUP($C33,CCNL2019ARR,4,FALSE)*X33*F33)</f>
        <v>0</v>
      </c>
      <c r="Z33" s="85"/>
    </row>
    <row r="34" spans="1:26" x14ac:dyDescent="0.25">
      <c r="A34" s="33">
        <v>32</v>
      </c>
      <c r="B34" s="62"/>
      <c r="C34" s="59"/>
      <c r="D34" s="69"/>
      <c r="E34" s="70"/>
      <c r="F34" s="160"/>
      <c r="G34" s="71">
        <f t="shared" si="0"/>
        <v>0</v>
      </c>
      <c r="H34" s="72"/>
      <c r="I34" s="73">
        <f t="shared" si="1"/>
        <v>0</v>
      </c>
      <c r="J34" s="50" t="str">
        <f>IF($D34=0,"-",IF($D34&lt;'CCNL 2019'!$B$1,'CCNL 2019'!$B$1,IF($D34&lt;'CCNL 2019'!$C$1,$D34,"-")))</f>
        <v>-</v>
      </c>
      <c r="K34" s="11" t="str">
        <f>IF($E34&lt;'CCNL 2019'!$B$1,"-",IF(D34&gt;='CCNL 2019'!$C$1,"-",IF($E34&gt;='CCNL 2019'!$C$1,"31/12/2019",$E34)))</f>
        <v>-</v>
      </c>
      <c r="L34" s="12" t="str">
        <f t="shared" si="2"/>
        <v>0</v>
      </c>
      <c r="M34" s="74">
        <f>IF(C34=0,0,VLOOKUP($C34,CCNL2019ARR,2,FALSE)*L34*13/12*F34)</f>
        <v>0</v>
      </c>
      <c r="N34" s="11" t="str">
        <f>IF($D34=0,"-",IF($D34&lt;'CCNL 2019'!$C$1,'CCNL 2019'!$C$1,IF(AND($D34&gt;='CCNL 2019'!$C$1,$D34&lt;'CCNL 2019'!$D$1),$D34,"-")))</f>
        <v>-</v>
      </c>
      <c r="O34" s="11" t="str">
        <f>IF($E34&lt;'CCNL 2019'!$C$1,"-",IF(D34&gt;='CCNL 2019'!$D$1,"-",IF($E34&gt;='CCNL 2019'!$D$1,"31/12/2020",$E34)))</f>
        <v>-</v>
      </c>
      <c r="P34" s="12" t="str">
        <f t="shared" si="3"/>
        <v>0</v>
      </c>
      <c r="Q34" s="74">
        <f>IF(C34=0,0,VLOOKUP($C34,CCNL2019ARR,3,FALSE)*P34*13/12*F34)</f>
        <v>0</v>
      </c>
      <c r="R34" s="11" t="str">
        <f>IF($D34=0,"-",IF($D34&lt;'CCNL 2019'!$D$1,'CCNL 2019'!$D$1,IF(AND($D34&gt;='CCNL 2019'!$D$1,$D34&lt;'CCNL 2019'!$D$1+365),$D34,"-")))</f>
        <v>-</v>
      </c>
      <c r="S34" s="11" t="str">
        <f>IF($E34&lt;'CCNL 2019'!$D$1,"-",IF(D34&gt;='CCNL 2019'!$D$1+365,"-",IF($E34&gt;='CCNL 2019'!$D$1+365,"31/12/2021",$E34)))</f>
        <v>-</v>
      </c>
      <c r="T34" s="12" t="str">
        <f t="shared" si="4"/>
        <v>0</v>
      </c>
      <c r="U34" s="74">
        <f>IF(C34=0,0,VLOOKUP($C34,CCNL2019ARR,4,FALSE)*T34*13/12*F34)</f>
        <v>0</v>
      </c>
      <c r="V34" s="11" t="str">
        <f>IF($D34=0,"-",IF($D34&lt;'CCNL 2019'!$D$1+365,'CCNL 2019'!$D$1+365,IF(AND($D34&gt;='CCNL 2019'!$D$1+365,$D34&lt;'CCNL 2019'!$D$1+730),$D34,"-")))</f>
        <v>-</v>
      </c>
      <c r="W34" s="11" t="str">
        <f>IF($E34&lt;'CCNL 2019'!$D$1+365,"-",IF(D34&gt;='CCNL 2019'!$D$1+730,"-",IF($E34&gt;='CCNL 2019'!$D$1+730,"31/12/2022",$E34)))</f>
        <v>-</v>
      </c>
      <c r="X34" s="12" t="str">
        <f t="shared" si="5"/>
        <v>0</v>
      </c>
      <c r="Y34" s="75">
        <f>IF(C34=0,0,VLOOKUP($C34,CCNL2019ARR,4,FALSE)*X34*F34)</f>
        <v>0</v>
      </c>
      <c r="Z34" s="85"/>
    </row>
    <row r="35" spans="1:26" x14ac:dyDescent="0.25">
      <c r="A35" s="46">
        <v>33</v>
      </c>
      <c r="B35" s="62"/>
      <c r="C35" s="59"/>
      <c r="D35" s="69"/>
      <c r="E35" s="70"/>
      <c r="F35" s="160"/>
      <c r="G35" s="71">
        <f t="shared" si="0"/>
        <v>0</v>
      </c>
      <c r="H35" s="72"/>
      <c r="I35" s="73">
        <f t="shared" si="1"/>
        <v>0</v>
      </c>
      <c r="J35" s="50" t="str">
        <f>IF($D35=0,"-",IF($D35&lt;'CCNL 2019'!$B$1,'CCNL 2019'!$B$1,IF($D35&lt;'CCNL 2019'!$C$1,$D35,"-")))</f>
        <v>-</v>
      </c>
      <c r="K35" s="11" t="str">
        <f>IF($E35&lt;'CCNL 2019'!$B$1,"-",IF(D35&gt;='CCNL 2019'!$C$1,"-",IF($E35&gt;='CCNL 2019'!$C$1,"31/12/2019",$E35)))</f>
        <v>-</v>
      </c>
      <c r="L35" s="12" t="str">
        <f t="shared" si="2"/>
        <v>0</v>
      </c>
      <c r="M35" s="74">
        <f>IF(C35=0,0,VLOOKUP($C35,CCNL2019ARR,2,FALSE)*L35*13/12*F35)</f>
        <v>0</v>
      </c>
      <c r="N35" s="11" t="str">
        <f>IF($D35=0,"-",IF($D35&lt;'CCNL 2019'!$C$1,'CCNL 2019'!$C$1,IF(AND($D35&gt;='CCNL 2019'!$C$1,$D35&lt;'CCNL 2019'!$D$1),$D35,"-")))</f>
        <v>-</v>
      </c>
      <c r="O35" s="11" t="str">
        <f>IF($E35&lt;'CCNL 2019'!$C$1,"-",IF(D35&gt;='CCNL 2019'!$D$1,"-",IF($E35&gt;='CCNL 2019'!$D$1,"31/12/2020",$E35)))</f>
        <v>-</v>
      </c>
      <c r="P35" s="12" t="str">
        <f t="shared" si="3"/>
        <v>0</v>
      </c>
      <c r="Q35" s="74">
        <f>IF(C35=0,0,VLOOKUP($C35,CCNL2019ARR,3,FALSE)*P35*13/12*F35)</f>
        <v>0</v>
      </c>
      <c r="R35" s="11" t="str">
        <f>IF($D35=0,"-",IF($D35&lt;'CCNL 2019'!$D$1,'CCNL 2019'!$D$1,IF(AND($D35&gt;='CCNL 2019'!$D$1,$D35&lt;'CCNL 2019'!$D$1+365),$D35,"-")))</f>
        <v>-</v>
      </c>
      <c r="S35" s="11" t="str">
        <f>IF($E35&lt;'CCNL 2019'!$D$1,"-",IF(D35&gt;='CCNL 2019'!$D$1+365,"-",IF($E35&gt;='CCNL 2019'!$D$1+365,"31/12/2021",$E35)))</f>
        <v>-</v>
      </c>
      <c r="T35" s="12" t="str">
        <f t="shared" si="4"/>
        <v>0</v>
      </c>
      <c r="U35" s="74">
        <f>IF(C35=0,0,VLOOKUP($C35,CCNL2019ARR,4,FALSE)*T35*13/12*F35)</f>
        <v>0</v>
      </c>
      <c r="V35" s="11" t="str">
        <f>IF($D35=0,"-",IF($D35&lt;'CCNL 2019'!$D$1+365,'CCNL 2019'!$D$1+365,IF(AND($D35&gt;='CCNL 2019'!$D$1+365,$D35&lt;'CCNL 2019'!$D$1+730),$D35,"-")))</f>
        <v>-</v>
      </c>
      <c r="W35" s="11" t="str">
        <f>IF($E35&lt;'CCNL 2019'!$D$1+365,"-",IF(D35&gt;='CCNL 2019'!$D$1+730,"-",IF($E35&gt;='CCNL 2019'!$D$1+730,"31/12/2022",$E35)))</f>
        <v>-</v>
      </c>
      <c r="X35" s="12" t="str">
        <f t="shared" si="5"/>
        <v>0</v>
      </c>
      <c r="Y35" s="75">
        <f>IF(C35=0,0,VLOOKUP($C35,CCNL2019ARR,4,FALSE)*X35*F35)</f>
        <v>0</v>
      </c>
      <c r="Z35" s="85"/>
    </row>
    <row r="36" spans="1:26" x14ac:dyDescent="0.25">
      <c r="A36" s="33">
        <v>34</v>
      </c>
      <c r="B36" s="62"/>
      <c r="C36" s="59"/>
      <c r="D36" s="69"/>
      <c r="E36" s="70"/>
      <c r="F36" s="160"/>
      <c r="G36" s="71">
        <f t="shared" si="0"/>
        <v>0</v>
      </c>
      <c r="H36" s="72"/>
      <c r="I36" s="73">
        <f t="shared" si="1"/>
        <v>0</v>
      </c>
      <c r="J36" s="50" t="str">
        <f>IF($D36=0,"-",IF($D36&lt;'CCNL 2019'!$B$1,'CCNL 2019'!$B$1,IF($D36&lt;'CCNL 2019'!$C$1,$D36,"-")))</f>
        <v>-</v>
      </c>
      <c r="K36" s="11" t="str">
        <f>IF($E36&lt;'CCNL 2019'!$B$1,"-",IF(D36&gt;='CCNL 2019'!$C$1,"-",IF($E36&gt;='CCNL 2019'!$C$1,"31/12/2019",$E36)))</f>
        <v>-</v>
      </c>
      <c r="L36" s="12" t="str">
        <f t="shared" si="2"/>
        <v>0</v>
      </c>
      <c r="M36" s="74">
        <f>IF(C36=0,0,VLOOKUP($C36,CCNL2019ARR,2,FALSE)*L36*13/12*F36)</f>
        <v>0</v>
      </c>
      <c r="N36" s="11" t="str">
        <f>IF($D36=0,"-",IF($D36&lt;'CCNL 2019'!$C$1,'CCNL 2019'!$C$1,IF(AND($D36&gt;='CCNL 2019'!$C$1,$D36&lt;'CCNL 2019'!$D$1),$D36,"-")))</f>
        <v>-</v>
      </c>
      <c r="O36" s="11" t="str">
        <f>IF($E36&lt;'CCNL 2019'!$C$1,"-",IF(D36&gt;='CCNL 2019'!$D$1,"-",IF($E36&gt;='CCNL 2019'!$D$1,"31/12/2020",$E36)))</f>
        <v>-</v>
      </c>
      <c r="P36" s="12" t="str">
        <f t="shared" si="3"/>
        <v>0</v>
      </c>
      <c r="Q36" s="74">
        <f>IF(C36=0,0,VLOOKUP($C36,CCNL2019ARR,3,FALSE)*P36*13/12*F36)</f>
        <v>0</v>
      </c>
      <c r="R36" s="11" t="str">
        <f>IF($D36=0,"-",IF($D36&lt;'CCNL 2019'!$D$1,'CCNL 2019'!$D$1,IF(AND($D36&gt;='CCNL 2019'!$D$1,$D36&lt;'CCNL 2019'!$D$1+365),$D36,"-")))</f>
        <v>-</v>
      </c>
      <c r="S36" s="11" t="str">
        <f>IF($E36&lt;'CCNL 2019'!$D$1,"-",IF(D36&gt;='CCNL 2019'!$D$1+365,"-",IF($E36&gt;='CCNL 2019'!$D$1+365,"31/12/2021",$E36)))</f>
        <v>-</v>
      </c>
      <c r="T36" s="12" t="str">
        <f t="shared" si="4"/>
        <v>0</v>
      </c>
      <c r="U36" s="74">
        <f>IF(C36=0,0,VLOOKUP($C36,CCNL2019ARR,4,FALSE)*T36*13/12*F36)</f>
        <v>0</v>
      </c>
      <c r="V36" s="11" t="str">
        <f>IF($D36=0,"-",IF($D36&lt;'CCNL 2019'!$D$1+365,'CCNL 2019'!$D$1+365,IF(AND($D36&gt;='CCNL 2019'!$D$1+365,$D36&lt;'CCNL 2019'!$D$1+730),$D36,"-")))</f>
        <v>-</v>
      </c>
      <c r="W36" s="11" t="str">
        <f>IF($E36&lt;'CCNL 2019'!$D$1+365,"-",IF(D36&gt;='CCNL 2019'!$D$1+730,"-",IF($E36&gt;='CCNL 2019'!$D$1+730,"31/12/2022",$E36)))</f>
        <v>-</v>
      </c>
      <c r="X36" s="12" t="str">
        <f t="shared" si="5"/>
        <v>0</v>
      </c>
      <c r="Y36" s="75">
        <f>IF(C36=0,0,VLOOKUP($C36,CCNL2019ARR,4,FALSE)*X36*F36)</f>
        <v>0</v>
      </c>
      <c r="Z36" s="85"/>
    </row>
    <row r="37" spans="1:26" x14ac:dyDescent="0.25">
      <c r="A37" s="46">
        <v>35</v>
      </c>
      <c r="B37" s="62"/>
      <c r="C37" s="59"/>
      <c r="D37" s="69"/>
      <c r="E37" s="70"/>
      <c r="F37" s="160"/>
      <c r="G37" s="71">
        <f t="shared" si="0"/>
        <v>0</v>
      </c>
      <c r="H37" s="72"/>
      <c r="I37" s="73">
        <f t="shared" si="1"/>
        <v>0</v>
      </c>
      <c r="J37" s="50" t="str">
        <f>IF($D37=0,"-",IF($D37&lt;'CCNL 2019'!$B$1,'CCNL 2019'!$B$1,IF($D37&lt;'CCNL 2019'!$C$1,$D37,"-")))</f>
        <v>-</v>
      </c>
      <c r="K37" s="11" t="str">
        <f>IF($E37&lt;'CCNL 2019'!$B$1,"-",IF(D37&gt;='CCNL 2019'!$C$1,"-",IF($E37&gt;='CCNL 2019'!$C$1,"31/12/2019",$E37)))</f>
        <v>-</v>
      </c>
      <c r="L37" s="12" t="str">
        <f t="shared" si="2"/>
        <v>0</v>
      </c>
      <c r="M37" s="74">
        <f>IF(C37=0,0,VLOOKUP($C37,CCNL2019ARR,2,FALSE)*L37*13/12*F37)</f>
        <v>0</v>
      </c>
      <c r="N37" s="11" t="str">
        <f>IF($D37=0,"-",IF($D37&lt;'CCNL 2019'!$C$1,'CCNL 2019'!$C$1,IF(AND($D37&gt;='CCNL 2019'!$C$1,$D37&lt;'CCNL 2019'!$D$1),$D37,"-")))</f>
        <v>-</v>
      </c>
      <c r="O37" s="11" t="str">
        <f>IF($E37&lt;'CCNL 2019'!$C$1,"-",IF(D37&gt;='CCNL 2019'!$D$1,"-",IF($E37&gt;='CCNL 2019'!$D$1,"31/12/2020",$E37)))</f>
        <v>-</v>
      </c>
      <c r="P37" s="12" t="str">
        <f t="shared" si="3"/>
        <v>0</v>
      </c>
      <c r="Q37" s="74">
        <f>IF(C37=0,0,VLOOKUP($C37,CCNL2019ARR,3,FALSE)*P37*13/12*F37)</f>
        <v>0</v>
      </c>
      <c r="R37" s="11" t="str">
        <f>IF($D37=0,"-",IF($D37&lt;'CCNL 2019'!$D$1,'CCNL 2019'!$D$1,IF(AND($D37&gt;='CCNL 2019'!$D$1,$D37&lt;'CCNL 2019'!$D$1+365),$D37,"-")))</f>
        <v>-</v>
      </c>
      <c r="S37" s="11" t="str">
        <f>IF($E37&lt;'CCNL 2019'!$D$1,"-",IF(D37&gt;='CCNL 2019'!$D$1+365,"-",IF($E37&gt;='CCNL 2019'!$D$1+365,"31/12/2021",$E37)))</f>
        <v>-</v>
      </c>
      <c r="T37" s="12" t="str">
        <f t="shared" si="4"/>
        <v>0</v>
      </c>
      <c r="U37" s="74">
        <f>IF(C37=0,0,VLOOKUP($C37,CCNL2019ARR,4,FALSE)*T37*13/12*F37)</f>
        <v>0</v>
      </c>
      <c r="V37" s="11" t="str">
        <f>IF($D37=0,"-",IF($D37&lt;'CCNL 2019'!$D$1+365,'CCNL 2019'!$D$1+365,IF(AND($D37&gt;='CCNL 2019'!$D$1+365,$D37&lt;'CCNL 2019'!$D$1+730),$D37,"-")))</f>
        <v>-</v>
      </c>
      <c r="W37" s="11" t="str">
        <f>IF($E37&lt;'CCNL 2019'!$D$1+365,"-",IF(D37&gt;='CCNL 2019'!$D$1+730,"-",IF($E37&gt;='CCNL 2019'!$D$1+730,"31/12/2022",$E37)))</f>
        <v>-</v>
      </c>
      <c r="X37" s="12" t="str">
        <f t="shared" si="5"/>
        <v>0</v>
      </c>
      <c r="Y37" s="75">
        <f>IF(C37=0,0,VLOOKUP($C37,CCNL2019ARR,4,FALSE)*X37*F37)</f>
        <v>0</v>
      </c>
      <c r="Z37" s="85"/>
    </row>
    <row r="38" spans="1:26" x14ac:dyDescent="0.25">
      <c r="A38" s="33">
        <v>36</v>
      </c>
      <c r="B38" s="62"/>
      <c r="C38" s="59"/>
      <c r="D38" s="69"/>
      <c r="E38" s="70"/>
      <c r="F38" s="160"/>
      <c r="G38" s="71">
        <f t="shared" si="0"/>
        <v>0</v>
      </c>
      <c r="H38" s="72"/>
      <c r="I38" s="73">
        <f t="shared" si="1"/>
        <v>0</v>
      </c>
      <c r="J38" s="50" t="str">
        <f>IF($D38=0,"-",IF($D38&lt;'CCNL 2019'!$B$1,'CCNL 2019'!$B$1,IF($D38&lt;'CCNL 2019'!$C$1,$D38,"-")))</f>
        <v>-</v>
      </c>
      <c r="K38" s="11" t="str">
        <f>IF($E38&lt;'CCNL 2019'!$B$1,"-",IF(D38&gt;='CCNL 2019'!$C$1,"-",IF($E38&gt;='CCNL 2019'!$C$1,"31/12/2019",$E38)))</f>
        <v>-</v>
      </c>
      <c r="L38" s="12" t="str">
        <f t="shared" si="2"/>
        <v>0</v>
      </c>
      <c r="M38" s="74">
        <f>IF(C38=0,0,VLOOKUP($C38,CCNL2019ARR,2,FALSE)*L38*13/12*F38)</f>
        <v>0</v>
      </c>
      <c r="N38" s="11" t="str">
        <f>IF($D38=0,"-",IF($D38&lt;'CCNL 2019'!$C$1,'CCNL 2019'!$C$1,IF(AND($D38&gt;='CCNL 2019'!$C$1,$D38&lt;'CCNL 2019'!$D$1),$D38,"-")))</f>
        <v>-</v>
      </c>
      <c r="O38" s="11" t="str">
        <f>IF($E38&lt;'CCNL 2019'!$C$1,"-",IF(D38&gt;='CCNL 2019'!$D$1,"-",IF($E38&gt;='CCNL 2019'!$D$1,"31/12/2020",$E38)))</f>
        <v>-</v>
      </c>
      <c r="P38" s="12" t="str">
        <f t="shared" si="3"/>
        <v>0</v>
      </c>
      <c r="Q38" s="74">
        <f>IF(C38=0,0,VLOOKUP($C38,CCNL2019ARR,3,FALSE)*P38*13/12*F38)</f>
        <v>0</v>
      </c>
      <c r="R38" s="11" t="str">
        <f>IF($D38=0,"-",IF($D38&lt;'CCNL 2019'!$D$1,'CCNL 2019'!$D$1,IF(AND($D38&gt;='CCNL 2019'!$D$1,$D38&lt;'CCNL 2019'!$D$1+365),$D38,"-")))</f>
        <v>-</v>
      </c>
      <c r="S38" s="11" t="str">
        <f>IF($E38&lt;'CCNL 2019'!$D$1,"-",IF(D38&gt;='CCNL 2019'!$D$1+365,"-",IF($E38&gt;='CCNL 2019'!$D$1+365,"31/12/2021",$E38)))</f>
        <v>-</v>
      </c>
      <c r="T38" s="12" t="str">
        <f t="shared" si="4"/>
        <v>0</v>
      </c>
      <c r="U38" s="74">
        <f>IF(C38=0,0,VLOOKUP($C38,CCNL2019ARR,4,FALSE)*T38*13/12*F38)</f>
        <v>0</v>
      </c>
      <c r="V38" s="11" t="str">
        <f>IF($D38=0,"-",IF($D38&lt;'CCNL 2019'!$D$1+365,'CCNL 2019'!$D$1+365,IF(AND($D38&gt;='CCNL 2019'!$D$1+365,$D38&lt;'CCNL 2019'!$D$1+730),$D38,"-")))</f>
        <v>-</v>
      </c>
      <c r="W38" s="11" t="str">
        <f>IF($E38&lt;'CCNL 2019'!$D$1+365,"-",IF(D38&gt;='CCNL 2019'!$D$1+730,"-",IF($E38&gt;='CCNL 2019'!$D$1+730,"31/12/2022",$E38)))</f>
        <v>-</v>
      </c>
      <c r="X38" s="12" t="str">
        <f t="shared" si="5"/>
        <v>0</v>
      </c>
      <c r="Y38" s="75">
        <f>IF(C38=0,0,VLOOKUP($C38,CCNL2019ARR,4,FALSE)*X38*F38)</f>
        <v>0</v>
      </c>
      <c r="Z38" s="85"/>
    </row>
    <row r="39" spans="1:26" x14ac:dyDescent="0.25">
      <c r="A39" s="46">
        <v>37</v>
      </c>
      <c r="B39" s="62"/>
      <c r="C39" s="59"/>
      <c r="D39" s="69"/>
      <c r="E39" s="70"/>
      <c r="F39" s="160"/>
      <c r="G39" s="71">
        <f t="shared" si="0"/>
        <v>0</v>
      </c>
      <c r="H39" s="72"/>
      <c r="I39" s="73">
        <f t="shared" si="1"/>
        <v>0</v>
      </c>
      <c r="J39" s="50" t="str">
        <f>IF($D39=0,"-",IF($D39&lt;'CCNL 2019'!$B$1,'CCNL 2019'!$B$1,IF($D39&lt;'CCNL 2019'!$C$1,$D39,"-")))</f>
        <v>-</v>
      </c>
      <c r="K39" s="11" t="str">
        <f>IF($E39&lt;'CCNL 2019'!$B$1,"-",IF(D39&gt;='CCNL 2019'!$C$1,"-",IF($E39&gt;='CCNL 2019'!$C$1,"31/12/2019",$E39)))</f>
        <v>-</v>
      </c>
      <c r="L39" s="12" t="str">
        <f t="shared" si="2"/>
        <v>0</v>
      </c>
      <c r="M39" s="74">
        <f>IF(C39=0,0,VLOOKUP($C39,CCNL2019ARR,2,FALSE)*L39*13/12*F39)</f>
        <v>0</v>
      </c>
      <c r="N39" s="11" t="str">
        <f>IF($D39=0,"-",IF($D39&lt;'CCNL 2019'!$C$1,'CCNL 2019'!$C$1,IF(AND($D39&gt;='CCNL 2019'!$C$1,$D39&lt;'CCNL 2019'!$D$1),$D39,"-")))</f>
        <v>-</v>
      </c>
      <c r="O39" s="11" t="str">
        <f>IF($E39&lt;'CCNL 2019'!$C$1,"-",IF(D39&gt;='CCNL 2019'!$D$1,"-",IF($E39&gt;='CCNL 2019'!$D$1,"31/12/2020",$E39)))</f>
        <v>-</v>
      </c>
      <c r="P39" s="12" t="str">
        <f t="shared" si="3"/>
        <v>0</v>
      </c>
      <c r="Q39" s="74">
        <f>IF(C39=0,0,VLOOKUP($C39,CCNL2019ARR,3,FALSE)*P39*13/12*F39)</f>
        <v>0</v>
      </c>
      <c r="R39" s="11" t="str">
        <f>IF($D39=0,"-",IF($D39&lt;'CCNL 2019'!$D$1,'CCNL 2019'!$D$1,IF(AND($D39&gt;='CCNL 2019'!$D$1,$D39&lt;'CCNL 2019'!$D$1+365),$D39,"-")))</f>
        <v>-</v>
      </c>
      <c r="S39" s="11" t="str">
        <f>IF($E39&lt;'CCNL 2019'!$D$1,"-",IF(D39&gt;='CCNL 2019'!$D$1+365,"-",IF($E39&gt;='CCNL 2019'!$D$1+365,"31/12/2021",$E39)))</f>
        <v>-</v>
      </c>
      <c r="T39" s="12" t="str">
        <f t="shared" si="4"/>
        <v>0</v>
      </c>
      <c r="U39" s="74">
        <f>IF(C39=0,0,VLOOKUP($C39,CCNL2019ARR,4,FALSE)*T39*13/12*F39)</f>
        <v>0</v>
      </c>
      <c r="V39" s="11" t="str">
        <f>IF($D39=0,"-",IF($D39&lt;'CCNL 2019'!$D$1+365,'CCNL 2019'!$D$1+365,IF(AND($D39&gt;='CCNL 2019'!$D$1+365,$D39&lt;'CCNL 2019'!$D$1+730),$D39,"-")))</f>
        <v>-</v>
      </c>
      <c r="W39" s="11" t="str">
        <f>IF($E39&lt;'CCNL 2019'!$D$1+365,"-",IF(D39&gt;='CCNL 2019'!$D$1+730,"-",IF($E39&gt;='CCNL 2019'!$D$1+730,"31/12/2022",$E39)))</f>
        <v>-</v>
      </c>
      <c r="X39" s="12" t="str">
        <f t="shared" si="5"/>
        <v>0</v>
      </c>
      <c r="Y39" s="75">
        <f>IF(C39=0,0,VLOOKUP($C39,CCNL2019ARR,4,FALSE)*X39*F39)</f>
        <v>0</v>
      </c>
      <c r="Z39" s="85"/>
    </row>
    <row r="40" spans="1:26" x14ac:dyDescent="0.25">
      <c r="A40" s="33">
        <v>38</v>
      </c>
      <c r="B40" s="62"/>
      <c r="C40" s="59"/>
      <c r="D40" s="69"/>
      <c r="E40" s="70"/>
      <c r="F40" s="160"/>
      <c r="G40" s="71">
        <f t="shared" si="0"/>
        <v>0</v>
      </c>
      <c r="H40" s="72"/>
      <c r="I40" s="73">
        <f t="shared" si="1"/>
        <v>0</v>
      </c>
      <c r="J40" s="50" t="str">
        <f>IF($D40=0,"-",IF($D40&lt;'CCNL 2019'!$B$1,'CCNL 2019'!$B$1,IF($D40&lt;'CCNL 2019'!$C$1,$D40,"-")))</f>
        <v>-</v>
      </c>
      <c r="K40" s="11" t="str">
        <f>IF($E40&lt;'CCNL 2019'!$B$1,"-",IF(D40&gt;='CCNL 2019'!$C$1,"-",IF($E40&gt;='CCNL 2019'!$C$1,"31/12/2019",$E40)))</f>
        <v>-</v>
      </c>
      <c r="L40" s="12" t="str">
        <f t="shared" si="2"/>
        <v>0</v>
      </c>
      <c r="M40" s="74">
        <f>IF(C40=0,0,VLOOKUP($C40,CCNL2019ARR,2,FALSE)*L40*13/12*F40)</f>
        <v>0</v>
      </c>
      <c r="N40" s="11" t="str">
        <f>IF($D40=0,"-",IF($D40&lt;'CCNL 2019'!$C$1,'CCNL 2019'!$C$1,IF(AND($D40&gt;='CCNL 2019'!$C$1,$D40&lt;'CCNL 2019'!$D$1),$D40,"-")))</f>
        <v>-</v>
      </c>
      <c r="O40" s="11" t="str">
        <f>IF($E40&lt;'CCNL 2019'!$C$1,"-",IF(D40&gt;='CCNL 2019'!$D$1,"-",IF($E40&gt;='CCNL 2019'!$D$1,"31/12/2020",$E40)))</f>
        <v>-</v>
      </c>
      <c r="P40" s="12" t="str">
        <f t="shared" si="3"/>
        <v>0</v>
      </c>
      <c r="Q40" s="74">
        <f>IF(C40=0,0,VLOOKUP($C40,CCNL2019ARR,3,FALSE)*P40*13/12*F40)</f>
        <v>0</v>
      </c>
      <c r="R40" s="11" t="str">
        <f>IF($D40=0,"-",IF($D40&lt;'CCNL 2019'!$D$1,'CCNL 2019'!$D$1,IF(AND($D40&gt;='CCNL 2019'!$D$1,$D40&lt;'CCNL 2019'!$D$1+365),$D40,"-")))</f>
        <v>-</v>
      </c>
      <c r="S40" s="11" t="str">
        <f>IF($E40&lt;'CCNL 2019'!$D$1,"-",IF(D40&gt;='CCNL 2019'!$D$1+365,"-",IF($E40&gt;='CCNL 2019'!$D$1+365,"31/12/2021",$E40)))</f>
        <v>-</v>
      </c>
      <c r="T40" s="12" t="str">
        <f t="shared" si="4"/>
        <v>0</v>
      </c>
      <c r="U40" s="74">
        <f>IF(C40=0,0,VLOOKUP($C40,CCNL2019ARR,4,FALSE)*T40*13/12*F40)</f>
        <v>0</v>
      </c>
      <c r="V40" s="11" t="str">
        <f>IF($D40=0,"-",IF($D40&lt;'CCNL 2019'!$D$1+365,'CCNL 2019'!$D$1+365,IF(AND($D40&gt;='CCNL 2019'!$D$1+365,$D40&lt;'CCNL 2019'!$D$1+730),$D40,"-")))</f>
        <v>-</v>
      </c>
      <c r="W40" s="11" t="str">
        <f>IF($E40&lt;'CCNL 2019'!$D$1+365,"-",IF(D40&gt;='CCNL 2019'!$D$1+730,"-",IF($E40&gt;='CCNL 2019'!$D$1+730,"31/12/2022",$E40)))</f>
        <v>-</v>
      </c>
      <c r="X40" s="12" t="str">
        <f t="shared" si="5"/>
        <v>0</v>
      </c>
      <c r="Y40" s="75">
        <f>IF(C40=0,0,VLOOKUP($C40,CCNL2019ARR,4,FALSE)*X40*F40)</f>
        <v>0</v>
      </c>
      <c r="Z40" s="85"/>
    </row>
    <row r="41" spans="1:26" x14ac:dyDescent="0.25">
      <c r="A41" s="46">
        <v>39</v>
      </c>
      <c r="B41" s="62"/>
      <c r="C41" s="59"/>
      <c r="D41" s="69"/>
      <c r="E41" s="70"/>
      <c r="F41" s="160"/>
      <c r="G41" s="71">
        <f t="shared" si="0"/>
        <v>0</v>
      </c>
      <c r="H41" s="72"/>
      <c r="I41" s="73">
        <f t="shared" si="1"/>
        <v>0</v>
      </c>
      <c r="J41" s="50" t="str">
        <f>IF($D41=0,"-",IF($D41&lt;'CCNL 2019'!$B$1,'CCNL 2019'!$B$1,IF($D41&lt;'CCNL 2019'!$C$1,$D41,"-")))</f>
        <v>-</v>
      </c>
      <c r="K41" s="11" t="str">
        <f>IF($E41&lt;'CCNL 2019'!$B$1,"-",IF(D41&gt;='CCNL 2019'!$C$1,"-",IF($E41&gt;='CCNL 2019'!$C$1,"31/12/2019",$E41)))</f>
        <v>-</v>
      </c>
      <c r="L41" s="12" t="str">
        <f t="shared" si="2"/>
        <v>0</v>
      </c>
      <c r="M41" s="74">
        <f>IF(C41=0,0,VLOOKUP($C41,CCNL2019ARR,2,FALSE)*L41*13/12*F41)</f>
        <v>0</v>
      </c>
      <c r="N41" s="11" t="str">
        <f>IF($D41=0,"-",IF($D41&lt;'CCNL 2019'!$C$1,'CCNL 2019'!$C$1,IF(AND($D41&gt;='CCNL 2019'!$C$1,$D41&lt;'CCNL 2019'!$D$1),$D41,"-")))</f>
        <v>-</v>
      </c>
      <c r="O41" s="11" t="str">
        <f>IF($E41&lt;'CCNL 2019'!$C$1,"-",IF(D41&gt;='CCNL 2019'!$D$1,"-",IF($E41&gt;='CCNL 2019'!$D$1,"31/12/2020",$E41)))</f>
        <v>-</v>
      </c>
      <c r="P41" s="12" t="str">
        <f t="shared" si="3"/>
        <v>0</v>
      </c>
      <c r="Q41" s="74">
        <f>IF(C41=0,0,VLOOKUP($C41,CCNL2019ARR,3,FALSE)*P41*13/12*F41)</f>
        <v>0</v>
      </c>
      <c r="R41" s="11" t="str">
        <f>IF($D41=0,"-",IF($D41&lt;'CCNL 2019'!$D$1,'CCNL 2019'!$D$1,IF(AND($D41&gt;='CCNL 2019'!$D$1,$D41&lt;'CCNL 2019'!$D$1+365),$D41,"-")))</f>
        <v>-</v>
      </c>
      <c r="S41" s="11" t="str">
        <f>IF($E41&lt;'CCNL 2019'!$D$1,"-",IF(D41&gt;='CCNL 2019'!$D$1+365,"-",IF($E41&gt;='CCNL 2019'!$D$1+365,"31/12/2021",$E41)))</f>
        <v>-</v>
      </c>
      <c r="T41" s="12" t="str">
        <f t="shared" si="4"/>
        <v>0</v>
      </c>
      <c r="U41" s="74">
        <f>IF(C41=0,0,VLOOKUP($C41,CCNL2019ARR,4,FALSE)*T41*13/12*F41)</f>
        <v>0</v>
      </c>
      <c r="V41" s="11" t="str">
        <f>IF($D41=0,"-",IF($D41&lt;'CCNL 2019'!$D$1+365,'CCNL 2019'!$D$1+365,IF(AND($D41&gt;='CCNL 2019'!$D$1+365,$D41&lt;'CCNL 2019'!$D$1+730),$D41,"-")))</f>
        <v>-</v>
      </c>
      <c r="W41" s="11" t="str">
        <f>IF($E41&lt;'CCNL 2019'!$D$1+365,"-",IF(D41&gt;='CCNL 2019'!$D$1+730,"-",IF($E41&gt;='CCNL 2019'!$D$1+730,"31/12/2022",$E41)))</f>
        <v>-</v>
      </c>
      <c r="X41" s="12" t="str">
        <f t="shared" si="5"/>
        <v>0</v>
      </c>
      <c r="Y41" s="75">
        <f>IF(C41=0,0,VLOOKUP($C41,CCNL2019ARR,4,FALSE)*X41*F41)</f>
        <v>0</v>
      </c>
      <c r="Z41" s="85"/>
    </row>
    <row r="42" spans="1:26" x14ac:dyDescent="0.25">
      <c r="A42" s="33">
        <v>40</v>
      </c>
      <c r="B42" s="62"/>
      <c r="C42" s="59"/>
      <c r="D42" s="69"/>
      <c r="E42" s="70"/>
      <c r="F42" s="160"/>
      <c r="G42" s="71">
        <f t="shared" si="0"/>
        <v>0</v>
      </c>
      <c r="H42" s="72"/>
      <c r="I42" s="73">
        <f t="shared" si="1"/>
        <v>0</v>
      </c>
      <c r="J42" s="50" t="str">
        <f>IF($D42=0,"-",IF($D42&lt;'CCNL 2019'!$B$1,'CCNL 2019'!$B$1,IF($D42&lt;'CCNL 2019'!$C$1,$D42,"-")))</f>
        <v>-</v>
      </c>
      <c r="K42" s="11" t="str">
        <f>IF($E42&lt;'CCNL 2019'!$B$1,"-",IF(D42&gt;='CCNL 2019'!$C$1,"-",IF($E42&gt;='CCNL 2019'!$C$1,"31/12/2019",$E42)))</f>
        <v>-</v>
      </c>
      <c r="L42" s="12" t="str">
        <f t="shared" si="2"/>
        <v>0</v>
      </c>
      <c r="M42" s="74">
        <f>IF(C42=0,0,VLOOKUP($C42,CCNL2019ARR,2,FALSE)*L42*13/12*F42)</f>
        <v>0</v>
      </c>
      <c r="N42" s="11" t="str">
        <f>IF($D42=0,"-",IF($D42&lt;'CCNL 2019'!$C$1,'CCNL 2019'!$C$1,IF(AND($D42&gt;='CCNL 2019'!$C$1,$D42&lt;'CCNL 2019'!$D$1),$D42,"-")))</f>
        <v>-</v>
      </c>
      <c r="O42" s="11" t="str">
        <f>IF($E42&lt;'CCNL 2019'!$C$1,"-",IF(D42&gt;='CCNL 2019'!$D$1,"-",IF($E42&gt;='CCNL 2019'!$D$1,"31/12/2020",$E42)))</f>
        <v>-</v>
      </c>
      <c r="P42" s="12" t="str">
        <f t="shared" si="3"/>
        <v>0</v>
      </c>
      <c r="Q42" s="74">
        <f>IF(C42=0,0,VLOOKUP($C42,CCNL2019ARR,3,FALSE)*P42*13/12*F42)</f>
        <v>0</v>
      </c>
      <c r="R42" s="11" t="str">
        <f>IF($D42=0,"-",IF($D42&lt;'CCNL 2019'!$D$1,'CCNL 2019'!$D$1,IF(AND($D42&gt;='CCNL 2019'!$D$1,$D42&lt;'CCNL 2019'!$D$1+365),$D42,"-")))</f>
        <v>-</v>
      </c>
      <c r="S42" s="11" t="str">
        <f>IF($E42&lt;'CCNL 2019'!$D$1,"-",IF(D42&gt;='CCNL 2019'!$D$1+365,"-",IF($E42&gt;='CCNL 2019'!$D$1+365,"31/12/2021",$E42)))</f>
        <v>-</v>
      </c>
      <c r="T42" s="12" t="str">
        <f t="shared" si="4"/>
        <v>0</v>
      </c>
      <c r="U42" s="74">
        <f>IF(C42=0,0,VLOOKUP($C42,CCNL2019ARR,4,FALSE)*T42*13/12*F42)</f>
        <v>0</v>
      </c>
      <c r="V42" s="11" t="str">
        <f>IF($D42=0,"-",IF($D42&lt;'CCNL 2019'!$D$1+365,'CCNL 2019'!$D$1+365,IF(AND($D42&gt;='CCNL 2019'!$D$1+365,$D42&lt;'CCNL 2019'!$D$1+730),$D42,"-")))</f>
        <v>-</v>
      </c>
      <c r="W42" s="11" t="str">
        <f>IF($E42&lt;'CCNL 2019'!$D$1+365,"-",IF(D42&gt;='CCNL 2019'!$D$1+730,"-",IF($E42&gt;='CCNL 2019'!$D$1+730,"31/12/2022",$E42)))</f>
        <v>-</v>
      </c>
      <c r="X42" s="12" t="str">
        <f t="shared" si="5"/>
        <v>0</v>
      </c>
      <c r="Y42" s="75">
        <f>IF(C42=0,0,VLOOKUP($C42,CCNL2019ARR,4,FALSE)*X42*F42)</f>
        <v>0</v>
      </c>
      <c r="Z42" s="85"/>
    </row>
    <row r="43" spans="1:26" x14ac:dyDescent="0.25">
      <c r="A43" s="46">
        <v>41</v>
      </c>
      <c r="B43" s="62"/>
      <c r="C43" s="59"/>
      <c r="D43" s="69"/>
      <c r="E43" s="70"/>
      <c r="F43" s="160"/>
      <c r="G43" s="71">
        <f t="shared" si="0"/>
        <v>0</v>
      </c>
      <c r="H43" s="72"/>
      <c r="I43" s="73">
        <f t="shared" si="1"/>
        <v>0</v>
      </c>
      <c r="J43" s="50" t="str">
        <f>IF($D43=0,"-",IF($D43&lt;'CCNL 2019'!$B$1,'CCNL 2019'!$B$1,IF($D43&lt;'CCNL 2019'!$C$1,$D43,"-")))</f>
        <v>-</v>
      </c>
      <c r="K43" s="11" t="str">
        <f>IF($E43&lt;'CCNL 2019'!$B$1,"-",IF(D43&gt;='CCNL 2019'!$C$1,"-",IF($E43&gt;='CCNL 2019'!$C$1,"31/12/2019",$E43)))</f>
        <v>-</v>
      </c>
      <c r="L43" s="12" t="str">
        <f t="shared" si="2"/>
        <v>0</v>
      </c>
      <c r="M43" s="74">
        <f>IF(C43=0,0,VLOOKUP($C43,CCNL2019ARR,2,FALSE)*L43*13/12*F43)</f>
        <v>0</v>
      </c>
      <c r="N43" s="11" t="str">
        <f>IF($D43=0,"-",IF($D43&lt;'CCNL 2019'!$C$1,'CCNL 2019'!$C$1,IF(AND($D43&gt;='CCNL 2019'!$C$1,$D43&lt;'CCNL 2019'!$D$1),$D43,"-")))</f>
        <v>-</v>
      </c>
      <c r="O43" s="11" t="str">
        <f>IF($E43&lt;'CCNL 2019'!$C$1,"-",IF(D43&gt;='CCNL 2019'!$D$1,"-",IF($E43&gt;='CCNL 2019'!$D$1,"31/12/2020",$E43)))</f>
        <v>-</v>
      </c>
      <c r="P43" s="12" t="str">
        <f t="shared" si="3"/>
        <v>0</v>
      </c>
      <c r="Q43" s="74">
        <f>IF(C43=0,0,VLOOKUP($C43,CCNL2019ARR,3,FALSE)*P43*13/12*F43)</f>
        <v>0</v>
      </c>
      <c r="R43" s="11" t="str">
        <f>IF($D43=0,"-",IF($D43&lt;'CCNL 2019'!$D$1,'CCNL 2019'!$D$1,IF(AND($D43&gt;='CCNL 2019'!$D$1,$D43&lt;'CCNL 2019'!$D$1+365),$D43,"-")))</f>
        <v>-</v>
      </c>
      <c r="S43" s="11" t="str">
        <f>IF($E43&lt;'CCNL 2019'!$D$1,"-",IF(D43&gt;='CCNL 2019'!$D$1+365,"-",IF($E43&gt;='CCNL 2019'!$D$1+365,"31/12/2021",$E43)))</f>
        <v>-</v>
      </c>
      <c r="T43" s="12" t="str">
        <f t="shared" si="4"/>
        <v>0</v>
      </c>
      <c r="U43" s="74">
        <f>IF(C43=0,0,VLOOKUP($C43,CCNL2019ARR,4,FALSE)*T43*13/12*F43)</f>
        <v>0</v>
      </c>
      <c r="V43" s="11" t="str">
        <f>IF($D43=0,"-",IF($D43&lt;'CCNL 2019'!$D$1+365,'CCNL 2019'!$D$1+365,IF(AND($D43&gt;='CCNL 2019'!$D$1+365,$D43&lt;'CCNL 2019'!$D$1+730),$D43,"-")))</f>
        <v>-</v>
      </c>
      <c r="W43" s="11" t="str">
        <f>IF($E43&lt;'CCNL 2019'!$D$1+365,"-",IF(D43&gt;='CCNL 2019'!$D$1+730,"-",IF($E43&gt;='CCNL 2019'!$D$1+730,"31/12/2022",$E43)))</f>
        <v>-</v>
      </c>
      <c r="X43" s="12" t="str">
        <f t="shared" si="5"/>
        <v>0</v>
      </c>
      <c r="Y43" s="75">
        <f>IF(C43=0,0,VLOOKUP($C43,CCNL2019ARR,4,FALSE)*X43*F43)</f>
        <v>0</v>
      </c>
      <c r="Z43" s="85"/>
    </row>
    <row r="44" spans="1:26" x14ac:dyDescent="0.25">
      <c r="A44" s="33">
        <v>42</v>
      </c>
      <c r="B44" s="62"/>
      <c r="C44" s="59"/>
      <c r="D44" s="69"/>
      <c r="E44" s="70"/>
      <c r="F44" s="160"/>
      <c r="G44" s="71">
        <f t="shared" si="0"/>
        <v>0</v>
      </c>
      <c r="H44" s="72"/>
      <c r="I44" s="73">
        <f t="shared" si="1"/>
        <v>0</v>
      </c>
      <c r="J44" s="50" t="str">
        <f>IF($D44=0,"-",IF($D44&lt;'CCNL 2019'!$B$1,'CCNL 2019'!$B$1,IF($D44&lt;'CCNL 2019'!$C$1,$D44,"-")))</f>
        <v>-</v>
      </c>
      <c r="K44" s="11" t="str">
        <f>IF($E44&lt;'CCNL 2019'!$B$1,"-",IF(D44&gt;='CCNL 2019'!$C$1,"-",IF($E44&gt;='CCNL 2019'!$C$1,"31/12/2019",$E44)))</f>
        <v>-</v>
      </c>
      <c r="L44" s="12" t="str">
        <f t="shared" si="2"/>
        <v>0</v>
      </c>
      <c r="M44" s="74">
        <f>IF(C44=0,0,VLOOKUP($C44,CCNL2019ARR,2,FALSE)*L44*13/12*F44)</f>
        <v>0</v>
      </c>
      <c r="N44" s="11" t="str">
        <f>IF($D44=0,"-",IF($D44&lt;'CCNL 2019'!$C$1,'CCNL 2019'!$C$1,IF(AND($D44&gt;='CCNL 2019'!$C$1,$D44&lt;'CCNL 2019'!$D$1),$D44,"-")))</f>
        <v>-</v>
      </c>
      <c r="O44" s="11" t="str">
        <f>IF($E44&lt;'CCNL 2019'!$C$1,"-",IF(D44&gt;='CCNL 2019'!$D$1,"-",IF($E44&gt;='CCNL 2019'!$D$1,"31/12/2020",$E44)))</f>
        <v>-</v>
      </c>
      <c r="P44" s="12" t="str">
        <f t="shared" si="3"/>
        <v>0</v>
      </c>
      <c r="Q44" s="74">
        <f>IF(C44=0,0,VLOOKUP($C44,CCNL2019ARR,3,FALSE)*P44*13/12*F44)</f>
        <v>0</v>
      </c>
      <c r="R44" s="11" t="str">
        <f>IF($D44=0,"-",IF($D44&lt;'CCNL 2019'!$D$1,'CCNL 2019'!$D$1,IF(AND($D44&gt;='CCNL 2019'!$D$1,$D44&lt;'CCNL 2019'!$D$1+365),$D44,"-")))</f>
        <v>-</v>
      </c>
      <c r="S44" s="11" t="str">
        <f>IF($E44&lt;'CCNL 2019'!$D$1,"-",IF(D44&gt;='CCNL 2019'!$D$1+365,"-",IF($E44&gt;='CCNL 2019'!$D$1+365,"31/12/2021",$E44)))</f>
        <v>-</v>
      </c>
      <c r="T44" s="12" t="str">
        <f t="shared" si="4"/>
        <v>0</v>
      </c>
      <c r="U44" s="74">
        <f>IF(C44=0,0,VLOOKUP($C44,CCNL2019ARR,4,FALSE)*T44*13/12*F44)</f>
        <v>0</v>
      </c>
      <c r="V44" s="11" t="str">
        <f>IF($D44=0,"-",IF($D44&lt;'CCNL 2019'!$D$1+365,'CCNL 2019'!$D$1+365,IF(AND($D44&gt;='CCNL 2019'!$D$1+365,$D44&lt;'CCNL 2019'!$D$1+730),$D44,"-")))</f>
        <v>-</v>
      </c>
      <c r="W44" s="11" t="str">
        <f>IF($E44&lt;'CCNL 2019'!$D$1+365,"-",IF(D44&gt;='CCNL 2019'!$D$1+730,"-",IF($E44&gt;='CCNL 2019'!$D$1+730,"31/12/2022",$E44)))</f>
        <v>-</v>
      </c>
      <c r="X44" s="12" t="str">
        <f t="shared" si="5"/>
        <v>0</v>
      </c>
      <c r="Y44" s="75">
        <f>IF(C44=0,0,VLOOKUP($C44,CCNL2019ARR,4,FALSE)*X44*F44)</f>
        <v>0</v>
      </c>
      <c r="Z44" s="85"/>
    </row>
    <row r="45" spans="1:26" x14ac:dyDescent="0.25">
      <c r="A45" s="46">
        <v>43</v>
      </c>
      <c r="B45" s="62"/>
      <c r="C45" s="59"/>
      <c r="D45" s="69"/>
      <c r="E45" s="70"/>
      <c r="F45" s="160"/>
      <c r="G45" s="71">
        <f t="shared" si="0"/>
        <v>0</v>
      </c>
      <c r="H45" s="72"/>
      <c r="I45" s="73">
        <f t="shared" si="1"/>
        <v>0</v>
      </c>
      <c r="J45" s="50" t="str">
        <f>IF($D45=0,"-",IF($D45&lt;'CCNL 2019'!$B$1,'CCNL 2019'!$B$1,IF($D45&lt;'CCNL 2019'!$C$1,$D45,"-")))</f>
        <v>-</v>
      </c>
      <c r="K45" s="11" t="str">
        <f>IF($E45&lt;'CCNL 2019'!$B$1,"-",IF(D45&gt;='CCNL 2019'!$C$1,"-",IF($E45&gt;='CCNL 2019'!$C$1,"31/12/2019",$E45)))</f>
        <v>-</v>
      </c>
      <c r="L45" s="12" t="str">
        <f t="shared" si="2"/>
        <v>0</v>
      </c>
      <c r="M45" s="74">
        <f>IF(C45=0,0,VLOOKUP($C45,CCNL2019ARR,2,FALSE)*L45*13/12*F45)</f>
        <v>0</v>
      </c>
      <c r="N45" s="11" t="str">
        <f>IF($D45=0,"-",IF($D45&lt;'CCNL 2019'!$C$1,'CCNL 2019'!$C$1,IF(AND($D45&gt;='CCNL 2019'!$C$1,$D45&lt;'CCNL 2019'!$D$1),$D45,"-")))</f>
        <v>-</v>
      </c>
      <c r="O45" s="11" t="str">
        <f>IF($E45&lt;'CCNL 2019'!$C$1,"-",IF(D45&gt;='CCNL 2019'!$D$1,"-",IF($E45&gt;='CCNL 2019'!$D$1,"31/12/2020",$E45)))</f>
        <v>-</v>
      </c>
      <c r="P45" s="12" t="str">
        <f t="shared" si="3"/>
        <v>0</v>
      </c>
      <c r="Q45" s="74">
        <f>IF(C45=0,0,VLOOKUP($C45,CCNL2019ARR,3,FALSE)*P45*13/12*F45)</f>
        <v>0</v>
      </c>
      <c r="R45" s="11" t="str">
        <f>IF($D45=0,"-",IF($D45&lt;'CCNL 2019'!$D$1,'CCNL 2019'!$D$1,IF(AND($D45&gt;='CCNL 2019'!$D$1,$D45&lt;'CCNL 2019'!$D$1+365),$D45,"-")))</f>
        <v>-</v>
      </c>
      <c r="S45" s="11" t="str">
        <f>IF($E45&lt;'CCNL 2019'!$D$1,"-",IF(D45&gt;='CCNL 2019'!$D$1+365,"-",IF($E45&gt;='CCNL 2019'!$D$1+365,"31/12/2021",$E45)))</f>
        <v>-</v>
      </c>
      <c r="T45" s="12" t="str">
        <f t="shared" si="4"/>
        <v>0</v>
      </c>
      <c r="U45" s="74">
        <f>IF(C45=0,0,VLOOKUP($C45,CCNL2019ARR,4,FALSE)*T45*13/12*F45)</f>
        <v>0</v>
      </c>
      <c r="V45" s="11" t="str">
        <f>IF($D45=0,"-",IF($D45&lt;'CCNL 2019'!$D$1+365,'CCNL 2019'!$D$1+365,IF(AND($D45&gt;='CCNL 2019'!$D$1+365,$D45&lt;'CCNL 2019'!$D$1+730),$D45,"-")))</f>
        <v>-</v>
      </c>
      <c r="W45" s="11" t="str">
        <f>IF($E45&lt;'CCNL 2019'!$D$1+365,"-",IF(D45&gt;='CCNL 2019'!$D$1+730,"-",IF($E45&gt;='CCNL 2019'!$D$1+730,"31/12/2022",$E45)))</f>
        <v>-</v>
      </c>
      <c r="X45" s="12" t="str">
        <f t="shared" si="5"/>
        <v>0</v>
      </c>
      <c r="Y45" s="75">
        <f>IF(C45=0,0,VLOOKUP($C45,CCNL2019ARR,4,FALSE)*X45*F45)</f>
        <v>0</v>
      </c>
      <c r="Z45" s="85"/>
    </row>
    <row r="46" spans="1:26" x14ac:dyDescent="0.25">
      <c r="A46" s="33">
        <v>44</v>
      </c>
      <c r="B46" s="62"/>
      <c r="C46" s="59"/>
      <c r="D46" s="69"/>
      <c r="E46" s="70"/>
      <c r="F46" s="160"/>
      <c r="G46" s="71">
        <f t="shared" si="0"/>
        <v>0</v>
      </c>
      <c r="H46" s="72"/>
      <c r="I46" s="73">
        <f t="shared" si="1"/>
        <v>0</v>
      </c>
      <c r="J46" s="50" t="str">
        <f>IF($D46=0,"-",IF($D46&lt;'CCNL 2019'!$B$1,'CCNL 2019'!$B$1,IF($D46&lt;'CCNL 2019'!$C$1,$D46,"-")))</f>
        <v>-</v>
      </c>
      <c r="K46" s="11" t="str">
        <f>IF($E46&lt;'CCNL 2019'!$B$1,"-",IF(D46&gt;='CCNL 2019'!$C$1,"-",IF($E46&gt;='CCNL 2019'!$C$1,"31/12/2019",$E46)))</f>
        <v>-</v>
      </c>
      <c r="L46" s="12" t="str">
        <f t="shared" si="2"/>
        <v>0</v>
      </c>
      <c r="M46" s="74">
        <f>IF(C46=0,0,VLOOKUP($C46,CCNL2019ARR,2,FALSE)*L46*13/12*F46)</f>
        <v>0</v>
      </c>
      <c r="N46" s="11" t="str">
        <f>IF($D46=0,"-",IF($D46&lt;'CCNL 2019'!$C$1,'CCNL 2019'!$C$1,IF(AND($D46&gt;='CCNL 2019'!$C$1,$D46&lt;'CCNL 2019'!$D$1),$D46,"-")))</f>
        <v>-</v>
      </c>
      <c r="O46" s="11" t="str">
        <f>IF($E46&lt;'CCNL 2019'!$C$1,"-",IF(D46&gt;='CCNL 2019'!$D$1,"-",IF($E46&gt;='CCNL 2019'!$D$1,"31/12/2020",$E46)))</f>
        <v>-</v>
      </c>
      <c r="P46" s="12" t="str">
        <f t="shared" si="3"/>
        <v>0</v>
      </c>
      <c r="Q46" s="74">
        <f>IF(C46=0,0,VLOOKUP($C46,CCNL2019ARR,3,FALSE)*P46*13/12*F46)</f>
        <v>0</v>
      </c>
      <c r="R46" s="11" t="str">
        <f>IF($D46=0,"-",IF($D46&lt;'CCNL 2019'!$D$1,'CCNL 2019'!$D$1,IF(AND($D46&gt;='CCNL 2019'!$D$1,$D46&lt;'CCNL 2019'!$D$1+365),$D46,"-")))</f>
        <v>-</v>
      </c>
      <c r="S46" s="11" t="str">
        <f>IF($E46&lt;'CCNL 2019'!$D$1,"-",IF(D46&gt;='CCNL 2019'!$D$1+365,"-",IF($E46&gt;='CCNL 2019'!$D$1+365,"31/12/2021",$E46)))</f>
        <v>-</v>
      </c>
      <c r="T46" s="12" t="str">
        <f t="shared" si="4"/>
        <v>0</v>
      </c>
      <c r="U46" s="74">
        <f>IF(C46=0,0,VLOOKUP($C46,CCNL2019ARR,4,FALSE)*T46*13/12*F46)</f>
        <v>0</v>
      </c>
      <c r="V46" s="11" t="str">
        <f>IF($D46=0,"-",IF($D46&lt;'CCNL 2019'!$D$1+365,'CCNL 2019'!$D$1+365,IF(AND($D46&gt;='CCNL 2019'!$D$1+365,$D46&lt;'CCNL 2019'!$D$1+730),$D46,"-")))</f>
        <v>-</v>
      </c>
      <c r="W46" s="11" t="str">
        <f>IF($E46&lt;'CCNL 2019'!$D$1+365,"-",IF(D46&gt;='CCNL 2019'!$D$1+730,"-",IF($E46&gt;='CCNL 2019'!$D$1+730,"31/12/2022",$E46)))</f>
        <v>-</v>
      </c>
      <c r="X46" s="12" t="str">
        <f t="shared" si="5"/>
        <v>0</v>
      </c>
      <c r="Y46" s="75">
        <f>IF(C46=0,0,VLOOKUP($C46,CCNL2019ARR,4,FALSE)*X46*F46)</f>
        <v>0</v>
      </c>
      <c r="Z46" s="85"/>
    </row>
    <row r="47" spans="1:26" x14ac:dyDescent="0.25">
      <c r="A47" s="46">
        <v>45</v>
      </c>
      <c r="B47" s="62"/>
      <c r="C47" s="59"/>
      <c r="D47" s="69"/>
      <c r="E47" s="70"/>
      <c r="F47" s="160"/>
      <c r="G47" s="71">
        <f t="shared" si="0"/>
        <v>0</v>
      </c>
      <c r="H47" s="72"/>
      <c r="I47" s="73">
        <f t="shared" si="1"/>
        <v>0</v>
      </c>
      <c r="J47" s="50" t="str">
        <f>IF($D47=0,"-",IF($D47&lt;'CCNL 2019'!$B$1,'CCNL 2019'!$B$1,IF($D47&lt;'CCNL 2019'!$C$1,$D47,"-")))</f>
        <v>-</v>
      </c>
      <c r="K47" s="11" t="str">
        <f>IF($E47&lt;'CCNL 2019'!$B$1,"-",IF(D47&gt;='CCNL 2019'!$C$1,"-",IF($E47&gt;='CCNL 2019'!$C$1,"31/12/2019",$E47)))</f>
        <v>-</v>
      </c>
      <c r="L47" s="12" t="str">
        <f t="shared" si="2"/>
        <v>0</v>
      </c>
      <c r="M47" s="74">
        <f>IF(C47=0,0,VLOOKUP($C47,CCNL2019ARR,2,FALSE)*L47*13/12*F47)</f>
        <v>0</v>
      </c>
      <c r="N47" s="11" t="str">
        <f>IF($D47=0,"-",IF($D47&lt;'CCNL 2019'!$C$1,'CCNL 2019'!$C$1,IF(AND($D47&gt;='CCNL 2019'!$C$1,$D47&lt;'CCNL 2019'!$D$1),$D47,"-")))</f>
        <v>-</v>
      </c>
      <c r="O47" s="11" t="str">
        <f>IF($E47&lt;'CCNL 2019'!$C$1,"-",IF(D47&gt;='CCNL 2019'!$D$1,"-",IF($E47&gt;='CCNL 2019'!$D$1,"31/12/2020",$E47)))</f>
        <v>-</v>
      </c>
      <c r="P47" s="12" t="str">
        <f t="shared" si="3"/>
        <v>0</v>
      </c>
      <c r="Q47" s="74">
        <f>IF(C47=0,0,VLOOKUP($C47,CCNL2019ARR,3,FALSE)*P47*13/12*F47)</f>
        <v>0</v>
      </c>
      <c r="R47" s="11" t="str">
        <f>IF($D47=0,"-",IF($D47&lt;'CCNL 2019'!$D$1,'CCNL 2019'!$D$1,IF(AND($D47&gt;='CCNL 2019'!$D$1,$D47&lt;'CCNL 2019'!$D$1+365),$D47,"-")))</f>
        <v>-</v>
      </c>
      <c r="S47" s="11" t="str">
        <f>IF($E47&lt;'CCNL 2019'!$D$1,"-",IF(D47&gt;='CCNL 2019'!$D$1+365,"-",IF($E47&gt;='CCNL 2019'!$D$1+365,"31/12/2021",$E47)))</f>
        <v>-</v>
      </c>
      <c r="T47" s="12" t="str">
        <f t="shared" si="4"/>
        <v>0</v>
      </c>
      <c r="U47" s="74">
        <f>IF(C47=0,0,VLOOKUP($C47,CCNL2019ARR,4,FALSE)*T47*13/12*F47)</f>
        <v>0</v>
      </c>
      <c r="V47" s="11" t="str">
        <f>IF($D47=0,"-",IF($D47&lt;'CCNL 2019'!$D$1+365,'CCNL 2019'!$D$1+365,IF(AND($D47&gt;='CCNL 2019'!$D$1+365,$D47&lt;'CCNL 2019'!$D$1+730),$D47,"-")))</f>
        <v>-</v>
      </c>
      <c r="W47" s="11" t="str">
        <f>IF($E47&lt;'CCNL 2019'!$D$1+365,"-",IF(D47&gt;='CCNL 2019'!$D$1+730,"-",IF($E47&gt;='CCNL 2019'!$D$1+730,"31/12/2022",$E47)))</f>
        <v>-</v>
      </c>
      <c r="X47" s="12" t="str">
        <f t="shared" si="5"/>
        <v>0</v>
      </c>
      <c r="Y47" s="75">
        <f>IF(C47=0,0,VLOOKUP($C47,CCNL2019ARR,4,FALSE)*X47*F47)</f>
        <v>0</v>
      </c>
      <c r="Z47" s="85"/>
    </row>
    <row r="48" spans="1:26" x14ac:dyDescent="0.25">
      <c r="A48" s="33">
        <v>46</v>
      </c>
      <c r="B48" s="62"/>
      <c r="C48" s="59"/>
      <c r="D48" s="69"/>
      <c r="E48" s="70"/>
      <c r="F48" s="160"/>
      <c r="G48" s="71">
        <f t="shared" si="0"/>
        <v>0</v>
      </c>
      <c r="H48" s="72"/>
      <c r="I48" s="73">
        <f t="shared" si="1"/>
        <v>0</v>
      </c>
      <c r="J48" s="50" t="str">
        <f>IF($D48=0,"-",IF($D48&lt;'CCNL 2019'!$B$1,'CCNL 2019'!$B$1,IF($D48&lt;'CCNL 2019'!$C$1,$D48,"-")))</f>
        <v>-</v>
      </c>
      <c r="K48" s="11" t="str">
        <f>IF($E48&lt;'CCNL 2019'!$B$1,"-",IF(D48&gt;='CCNL 2019'!$C$1,"-",IF($E48&gt;='CCNL 2019'!$C$1,"31/12/2019",$E48)))</f>
        <v>-</v>
      </c>
      <c r="L48" s="12" t="str">
        <f t="shared" si="2"/>
        <v>0</v>
      </c>
      <c r="M48" s="74">
        <f>IF(C48=0,0,VLOOKUP($C48,CCNL2019ARR,2,FALSE)*L48*13/12*F48)</f>
        <v>0</v>
      </c>
      <c r="N48" s="11" t="str">
        <f>IF($D48=0,"-",IF($D48&lt;'CCNL 2019'!$C$1,'CCNL 2019'!$C$1,IF(AND($D48&gt;='CCNL 2019'!$C$1,$D48&lt;'CCNL 2019'!$D$1),$D48,"-")))</f>
        <v>-</v>
      </c>
      <c r="O48" s="11" t="str">
        <f>IF($E48&lt;'CCNL 2019'!$C$1,"-",IF(D48&gt;='CCNL 2019'!$D$1,"-",IF($E48&gt;='CCNL 2019'!$D$1,"31/12/2020",$E48)))</f>
        <v>-</v>
      </c>
      <c r="P48" s="12" t="str">
        <f t="shared" si="3"/>
        <v>0</v>
      </c>
      <c r="Q48" s="74">
        <f>IF(C48=0,0,VLOOKUP($C48,CCNL2019ARR,3,FALSE)*P48*13/12*F48)</f>
        <v>0</v>
      </c>
      <c r="R48" s="11" t="str">
        <f>IF($D48=0,"-",IF($D48&lt;'CCNL 2019'!$D$1,'CCNL 2019'!$D$1,IF(AND($D48&gt;='CCNL 2019'!$D$1,$D48&lt;'CCNL 2019'!$D$1+365),$D48,"-")))</f>
        <v>-</v>
      </c>
      <c r="S48" s="11" t="str">
        <f>IF($E48&lt;'CCNL 2019'!$D$1,"-",IF(D48&gt;='CCNL 2019'!$D$1+365,"-",IF($E48&gt;='CCNL 2019'!$D$1+365,"31/12/2021",$E48)))</f>
        <v>-</v>
      </c>
      <c r="T48" s="12" t="str">
        <f t="shared" si="4"/>
        <v>0</v>
      </c>
      <c r="U48" s="74">
        <f>IF(C48=0,0,VLOOKUP($C48,CCNL2019ARR,4,FALSE)*T48*13/12*F48)</f>
        <v>0</v>
      </c>
      <c r="V48" s="11" t="str">
        <f>IF($D48=0,"-",IF($D48&lt;'CCNL 2019'!$D$1+365,'CCNL 2019'!$D$1+365,IF(AND($D48&gt;='CCNL 2019'!$D$1+365,$D48&lt;'CCNL 2019'!$D$1+730),$D48,"-")))</f>
        <v>-</v>
      </c>
      <c r="W48" s="11" t="str">
        <f>IF($E48&lt;'CCNL 2019'!$D$1+365,"-",IF(D48&gt;='CCNL 2019'!$D$1+730,"-",IF($E48&gt;='CCNL 2019'!$D$1+730,"31/12/2022",$E48)))</f>
        <v>-</v>
      </c>
      <c r="X48" s="12" t="str">
        <f t="shared" si="5"/>
        <v>0</v>
      </c>
      <c r="Y48" s="75">
        <f>IF(C48=0,0,VLOOKUP($C48,CCNL2019ARR,4,FALSE)*X48*F48)</f>
        <v>0</v>
      </c>
      <c r="Z48" s="85"/>
    </row>
    <row r="49" spans="1:26" x14ac:dyDescent="0.25">
      <c r="A49" s="46">
        <v>47</v>
      </c>
      <c r="B49" s="62"/>
      <c r="C49" s="59"/>
      <c r="D49" s="69"/>
      <c r="E49" s="70"/>
      <c r="F49" s="160"/>
      <c r="G49" s="71">
        <f t="shared" si="0"/>
        <v>0</v>
      </c>
      <c r="H49" s="72"/>
      <c r="I49" s="73">
        <f t="shared" si="1"/>
        <v>0</v>
      </c>
      <c r="J49" s="50" t="str">
        <f>IF($D49=0,"-",IF($D49&lt;'CCNL 2019'!$B$1,'CCNL 2019'!$B$1,IF($D49&lt;'CCNL 2019'!$C$1,$D49,"-")))</f>
        <v>-</v>
      </c>
      <c r="K49" s="11" t="str">
        <f>IF($E49&lt;'CCNL 2019'!$B$1,"-",IF(D49&gt;='CCNL 2019'!$C$1,"-",IF($E49&gt;='CCNL 2019'!$C$1,"31/12/2019",$E49)))</f>
        <v>-</v>
      </c>
      <c r="L49" s="12" t="str">
        <f t="shared" si="2"/>
        <v>0</v>
      </c>
      <c r="M49" s="74">
        <f>IF(C49=0,0,VLOOKUP($C49,CCNL2019ARR,2,FALSE)*L49*13/12*F49)</f>
        <v>0</v>
      </c>
      <c r="N49" s="11" t="str">
        <f>IF($D49=0,"-",IF($D49&lt;'CCNL 2019'!$C$1,'CCNL 2019'!$C$1,IF(AND($D49&gt;='CCNL 2019'!$C$1,$D49&lt;'CCNL 2019'!$D$1),$D49,"-")))</f>
        <v>-</v>
      </c>
      <c r="O49" s="11" t="str">
        <f>IF($E49&lt;'CCNL 2019'!$C$1,"-",IF(D49&gt;='CCNL 2019'!$D$1,"-",IF($E49&gt;='CCNL 2019'!$D$1,"31/12/2020",$E49)))</f>
        <v>-</v>
      </c>
      <c r="P49" s="12" t="str">
        <f t="shared" si="3"/>
        <v>0</v>
      </c>
      <c r="Q49" s="74">
        <f>IF(C49=0,0,VLOOKUP($C49,CCNL2019ARR,3,FALSE)*P49*13/12*F49)</f>
        <v>0</v>
      </c>
      <c r="R49" s="11" t="str">
        <f>IF($D49=0,"-",IF($D49&lt;'CCNL 2019'!$D$1,'CCNL 2019'!$D$1,IF(AND($D49&gt;='CCNL 2019'!$D$1,$D49&lt;'CCNL 2019'!$D$1+365),$D49,"-")))</f>
        <v>-</v>
      </c>
      <c r="S49" s="11" t="str">
        <f>IF($E49&lt;'CCNL 2019'!$D$1,"-",IF(D49&gt;='CCNL 2019'!$D$1+365,"-",IF($E49&gt;='CCNL 2019'!$D$1+365,"31/12/2021",$E49)))</f>
        <v>-</v>
      </c>
      <c r="T49" s="12" t="str">
        <f t="shared" si="4"/>
        <v>0</v>
      </c>
      <c r="U49" s="74">
        <f>IF(C49=0,0,VLOOKUP($C49,CCNL2019ARR,4,FALSE)*T49*13/12*F49)</f>
        <v>0</v>
      </c>
      <c r="V49" s="11" t="str">
        <f>IF($D49=0,"-",IF($D49&lt;'CCNL 2019'!$D$1+365,'CCNL 2019'!$D$1+365,IF(AND($D49&gt;='CCNL 2019'!$D$1+365,$D49&lt;'CCNL 2019'!$D$1+730),$D49,"-")))</f>
        <v>-</v>
      </c>
      <c r="W49" s="11" t="str">
        <f>IF($E49&lt;'CCNL 2019'!$D$1+365,"-",IF(D49&gt;='CCNL 2019'!$D$1+730,"-",IF($E49&gt;='CCNL 2019'!$D$1+730,"31/12/2022",$E49)))</f>
        <v>-</v>
      </c>
      <c r="X49" s="12" t="str">
        <f t="shared" si="5"/>
        <v>0</v>
      </c>
      <c r="Y49" s="75">
        <f>IF(C49=0,0,VLOOKUP($C49,CCNL2019ARR,4,FALSE)*X49*F49)</f>
        <v>0</v>
      </c>
      <c r="Z49" s="85"/>
    </row>
    <row r="50" spans="1:26" x14ac:dyDescent="0.25">
      <c r="A50" s="33">
        <v>48</v>
      </c>
      <c r="B50" s="62"/>
      <c r="C50" s="59"/>
      <c r="D50" s="69"/>
      <c r="E50" s="70"/>
      <c r="F50" s="160"/>
      <c r="G50" s="71">
        <f t="shared" si="0"/>
        <v>0</v>
      </c>
      <c r="H50" s="72"/>
      <c r="I50" s="73">
        <f t="shared" si="1"/>
        <v>0</v>
      </c>
      <c r="J50" s="50" t="str">
        <f>IF($D50=0,"-",IF($D50&lt;'CCNL 2019'!$B$1,'CCNL 2019'!$B$1,IF($D50&lt;'CCNL 2019'!$C$1,$D50,"-")))</f>
        <v>-</v>
      </c>
      <c r="K50" s="11" t="str">
        <f>IF($E50&lt;'CCNL 2019'!$B$1,"-",IF(D50&gt;='CCNL 2019'!$C$1,"-",IF($E50&gt;='CCNL 2019'!$C$1,"31/12/2019",$E50)))</f>
        <v>-</v>
      </c>
      <c r="L50" s="12" t="str">
        <f t="shared" si="2"/>
        <v>0</v>
      </c>
      <c r="M50" s="74">
        <f>IF(C50=0,0,VLOOKUP($C50,CCNL2019ARR,2,FALSE)*L50*13/12*F50)</f>
        <v>0</v>
      </c>
      <c r="N50" s="11" t="str">
        <f>IF($D50=0,"-",IF($D50&lt;'CCNL 2019'!$C$1,'CCNL 2019'!$C$1,IF(AND($D50&gt;='CCNL 2019'!$C$1,$D50&lt;'CCNL 2019'!$D$1),$D50,"-")))</f>
        <v>-</v>
      </c>
      <c r="O50" s="11" t="str">
        <f>IF($E50&lt;'CCNL 2019'!$C$1,"-",IF(D50&gt;='CCNL 2019'!$D$1,"-",IF($E50&gt;='CCNL 2019'!$D$1,"31/12/2020",$E50)))</f>
        <v>-</v>
      </c>
      <c r="P50" s="12" t="str">
        <f t="shared" si="3"/>
        <v>0</v>
      </c>
      <c r="Q50" s="74">
        <f>IF(C50=0,0,VLOOKUP($C50,CCNL2019ARR,3,FALSE)*P50*13/12*F50)</f>
        <v>0</v>
      </c>
      <c r="R50" s="11" t="str">
        <f>IF($D50=0,"-",IF($D50&lt;'CCNL 2019'!$D$1,'CCNL 2019'!$D$1,IF(AND($D50&gt;='CCNL 2019'!$D$1,$D50&lt;'CCNL 2019'!$D$1+365),$D50,"-")))</f>
        <v>-</v>
      </c>
      <c r="S50" s="11" t="str">
        <f>IF($E50&lt;'CCNL 2019'!$D$1,"-",IF(D50&gt;='CCNL 2019'!$D$1+365,"-",IF($E50&gt;='CCNL 2019'!$D$1+365,"31/12/2021",$E50)))</f>
        <v>-</v>
      </c>
      <c r="T50" s="12" t="str">
        <f t="shared" si="4"/>
        <v>0</v>
      </c>
      <c r="U50" s="74">
        <f>IF(C50=0,0,VLOOKUP($C50,CCNL2019ARR,4,FALSE)*T50*13/12*F50)</f>
        <v>0</v>
      </c>
      <c r="V50" s="11" t="str">
        <f>IF($D50=0,"-",IF($D50&lt;'CCNL 2019'!$D$1+365,'CCNL 2019'!$D$1+365,IF(AND($D50&gt;='CCNL 2019'!$D$1+365,$D50&lt;'CCNL 2019'!$D$1+730),$D50,"-")))</f>
        <v>-</v>
      </c>
      <c r="W50" s="11" t="str">
        <f>IF($E50&lt;'CCNL 2019'!$D$1+365,"-",IF(D50&gt;='CCNL 2019'!$D$1+730,"-",IF($E50&gt;='CCNL 2019'!$D$1+730,"31/12/2022",$E50)))</f>
        <v>-</v>
      </c>
      <c r="X50" s="12" t="str">
        <f t="shared" si="5"/>
        <v>0</v>
      </c>
      <c r="Y50" s="75">
        <f>IF(C50=0,0,VLOOKUP($C50,CCNL2019ARR,4,FALSE)*X50*F50)</f>
        <v>0</v>
      </c>
      <c r="Z50" s="85"/>
    </row>
    <row r="51" spans="1:26" x14ac:dyDescent="0.25">
      <c r="A51" s="46">
        <v>49</v>
      </c>
      <c r="B51" s="62"/>
      <c r="C51" s="59"/>
      <c r="D51" s="69"/>
      <c r="E51" s="70"/>
      <c r="F51" s="160"/>
      <c r="G51" s="71">
        <f t="shared" si="0"/>
        <v>0</v>
      </c>
      <c r="H51" s="72"/>
      <c r="I51" s="73">
        <f t="shared" si="1"/>
        <v>0</v>
      </c>
      <c r="J51" s="50" t="str">
        <f>IF($D51=0,"-",IF($D51&lt;'CCNL 2019'!$B$1,'CCNL 2019'!$B$1,IF($D51&lt;'CCNL 2019'!$C$1,$D51,"-")))</f>
        <v>-</v>
      </c>
      <c r="K51" s="11" t="str">
        <f>IF($E51&lt;'CCNL 2019'!$B$1,"-",IF(D51&gt;='CCNL 2019'!$C$1,"-",IF($E51&gt;='CCNL 2019'!$C$1,"31/12/2019",$E51)))</f>
        <v>-</v>
      </c>
      <c r="L51" s="12" t="str">
        <f t="shared" si="2"/>
        <v>0</v>
      </c>
      <c r="M51" s="74">
        <f>IF(C51=0,0,VLOOKUP($C51,CCNL2019ARR,2,FALSE)*L51*13/12*F51)</f>
        <v>0</v>
      </c>
      <c r="N51" s="11" t="str">
        <f>IF($D51=0,"-",IF($D51&lt;'CCNL 2019'!$C$1,'CCNL 2019'!$C$1,IF(AND($D51&gt;='CCNL 2019'!$C$1,$D51&lt;'CCNL 2019'!$D$1),$D51,"-")))</f>
        <v>-</v>
      </c>
      <c r="O51" s="11" t="str">
        <f>IF($E51&lt;'CCNL 2019'!$C$1,"-",IF(D51&gt;='CCNL 2019'!$D$1,"-",IF($E51&gt;='CCNL 2019'!$D$1,"31/12/2020",$E51)))</f>
        <v>-</v>
      </c>
      <c r="P51" s="12" t="str">
        <f t="shared" si="3"/>
        <v>0</v>
      </c>
      <c r="Q51" s="74">
        <f>IF(C51=0,0,VLOOKUP($C51,CCNL2019ARR,3,FALSE)*P51*13/12*F51)</f>
        <v>0</v>
      </c>
      <c r="R51" s="11" t="str">
        <f>IF($D51=0,"-",IF($D51&lt;'CCNL 2019'!$D$1,'CCNL 2019'!$D$1,IF(AND($D51&gt;='CCNL 2019'!$D$1,$D51&lt;'CCNL 2019'!$D$1+365),$D51,"-")))</f>
        <v>-</v>
      </c>
      <c r="S51" s="11" t="str">
        <f>IF($E51&lt;'CCNL 2019'!$D$1,"-",IF(D51&gt;='CCNL 2019'!$D$1+365,"-",IF($E51&gt;='CCNL 2019'!$D$1+365,"31/12/2021",$E51)))</f>
        <v>-</v>
      </c>
      <c r="T51" s="12" t="str">
        <f t="shared" si="4"/>
        <v>0</v>
      </c>
      <c r="U51" s="74">
        <f>IF(C51=0,0,VLOOKUP($C51,CCNL2019ARR,4,FALSE)*T51*13/12*F51)</f>
        <v>0</v>
      </c>
      <c r="V51" s="11" t="str">
        <f>IF($D51=0,"-",IF($D51&lt;'CCNL 2019'!$D$1+365,'CCNL 2019'!$D$1+365,IF(AND($D51&gt;='CCNL 2019'!$D$1+365,$D51&lt;'CCNL 2019'!$D$1+730),$D51,"-")))</f>
        <v>-</v>
      </c>
      <c r="W51" s="11" t="str">
        <f>IF($E51&lt;'CCNL 2019'!$D$1+365,"-",IF(D51&gt;='CCNL 2019'!$D$1+730,"-",IF($E51&gt;='CCNL 2019'!$D$1+730,"31/12/2022",$E51)))</f>
        <v>-</v>
      </c>
      <c r="X51" s="12" t="str">
        <f t="shared" si="5"/>
        <v>0</v>
      </c>
      <c r="Y51" s="75">
        <f>IF(C51=0,0,VLOOKUP($C51,CCNL2019ARR,4,FALSE)*X51*F51)</f>
        <v>0</v>
      </c>
      <c r="Z51" s="85"/>
    </row>
    <row r="52" spans="1:26" x14ac:dyDescent="0.25">
      <c r="A52" s="33">
        <v>50</v>
      </c>
      <c r="B52" s="62"/>
      <c r="C52" s="59"/>
      <c r="D52" s="69"/>
      <c r="E52" s="70"/>
      <c r="F52" s="160"/>
      <c r="G52" s="71">
        <f t="shared" si="0"/>
        <v>0</v>
      </c>
      <c r="H52" s="72"/>
      <c r="I52" s="73">
        <f t="shared" si="1"/>
        <v>0</v>
      </c>
      <c r="J52" s="50" t="str">
        <f>IF($D52=0,"-",IF($D52&lt;'CCNL 2019'!$B$1,'CCNL 2019'!$B$1,IF($D52&lt;'CCNL 2019'!$C$1,$D52,"-")))</f>
        <v>-</v>
      </c>
      <c r="K52" s="11" t="str">
        <f>IF($E52&lt;'CCNL 2019'!$B$1,"-",IF(D52&gt;='CCNL 2019'!$C$1,"-",IF($E52&gt;='CCNL 2019'!$C$1,"31/12/2019",$E52)))</f>
        <v>-</v>
      </c>
      <c r="L52" s="12" t="str">
        <f t="shared" si="2"/>
        <v>0</v>
      </c>
      <c r="M52" s="74">
        <f>IF(C52=0,0,VLOOKUP($C52,CCNL2019ARR,2,FALSE)*L52*13/12*F52)</f>
        <v>0</v>
      </c>
      <c r="N52" s="11" t="str">
        <f>IF($D52=0,"-",IF($D52&lt;'CCNL 2019'!$C$1,'CCNL 2019'!$C$1,IF(AND($D52&gt;='CCNL 2019'!$C$1,$D52&lt;'CCNL 2019'!$D$1),$D52,"-")))</f>
        <v>-</v>
      </c>
      <c r="O52" s="11" t="str">
        <f>IF($E52&lt;'CCNL 2019'!$C$1,"-",IF(D52&gt;='CCNL 2019'!$D$1,"-",IF($E52&gt;='CCNL 2019'!$D$1,"31/12/2020",$E52)))</f>
        <v>-</v>
      </c>
      <c r="P52" s="12" t="str">
        <f t="shared" si="3"/>
        <v>0</v>
      </c>
      <c r="Q52" s="74">
        <f>IF(C52=0,0,VLOOKUP($C52,CCNL2019ARR,3,FALSE)*P52*13/12*F52)</f>
        <v>0</v>
      </c>
      <c r="R52" s="11" t="str">
        <f>IF($D52=0,"-",IF($D52&lt;'CCNL 2019'!$D$1,'CCNL 2019'!$D$1,IF(AND($D52&gt;='CCNL 2019'!$D$1,$D52&lt;'CCNL 2019'!$D$1+365),$D52,"-")))</f>
        <v>-</v>
      </c>
      <c r="S52" s="11" t="str">
        <f>IF($E52&lt;'CCNL 2019'!$D$1,"-",IF(D52&gt;='CCNL 2019'!$D$1+365,"-",IF($E52&gt;='CCNL 2019'!$D$1+365,"31/12/2021",$E52)))</f>
        <v>-</v>
      </c>
      <c r="T52" s="12" t="str">
        <f t="shared" si="4"/>
        <v>0</v>
      </c>
      <c r="U52" s="74">
        <f>IF(C52=0,0,VLOOKUP($C52,CCNL2019ARR,4,FALSE)*T52*13/12*F52)</f>
        <v>0</v>
      </c>
      <c r="V52" s="11" t="str">
        <f>IF($D52=0,"-",IF($D52&lt;'CCNL 2019'!$D$1+365,'CCNL 2019'!$D$1+365,IF(AND($D52&gt;='CCNL 2019'!$D$1+365,$D52&lt;'CCNL 2019'!$D$1+730),$D52,"-")))</f>
        <v>-</v>
      </c>
      <c r="W52" s="11" t="str">
        <f>IF($E52&lt;'CCNL 2019'!$D$1+365,"-",IF(D52&gt;='CCNL 2019'!$D$1+730,"-",IF($E52&gt;='CCNL 2019'!$D$1+730,"31/12/2022",$E52)))</f>
        <v>-</v>
      </c>
      <c r="X52" s="12" t="str">
        <f t="shared" si="5"/>
        <v>0</v>
      </c>
      <c r="Y52" s="75">
        <f>IF(C52=0,0,VLOOKUP($C52,CCNL2019ARR,4,FALSE)*X52*F52)</f>
        <v>0</v>
      </c>
      <c r="Z52" s="85"/>
    </row>
    <row r="53" spans="1:26" x14ac:dyDescent="0.25">
      <c r="A53" s="46">
        <v>51</v>
      </c>
      <c r="B53" s="62"/>
      <c r="C53" s="59"/>
      <c r="D53" s="69"/>
      <c r="E53" s="70"/>
      <c r="F53" s="160"/>
      <c r="G53" s="71">
        <f t="shared" si="0"/>
        <v>0</v>
      </c>
      <c r="H53" s="72"/>
      <c r="I53" s="73">
        <f t="shared" si="1"/>
        <v>0</v>
      </c>
      <c r="J53" s="50" t="str">
        <f>IF($D53=0,"-",IF($D53&lt;'CCNL 2019'!$B$1,'CCNL 2019'!$B$1,IF($D53&lt;'CCNL 2019'!$C$1,$D53,"-")))</f>
        <v>-</v>
      </c>
      <c r="K53" s="11" t="str">
        <f>IF($E53&lt;'CCNL 2019'!$B$1,"-",IF(D53&gt;='CCNL 2019'!$C$1,"-",IF($E53&gt;='CCNL 2019'!$C$1,"31/12/2019",$E53)))</f>
        <v>-</v>
      </c>
      <c r="L53" s="12" t="str">
        <f t="shared" si="2"/>
        <v>0</v>
      </c>
      <c r="M53" s="74">
        <f>IF(C53=0,0,VLOOKUP($C53,CCNL2019ARR,2,FALSE)*L53*13/12*F53)</f>
        <v>0</v>
      </c>
      <c r="N53" s="11" t="str">
        <f>IF($D53=0,"-",IF($D53&lt;'CCNL 2019'!$C$1,'CCNL 2019'!$C$1,IF(AND($D53&gt;='CCNL 2019'!$C$1,$D53&lt;'CCNL 2019'!$D$1),$D53,"-")))</f>
        <v>-</v>
      </c>
      <c r="O53" s="11" t="str">
        <f>IF($E53&lt;'CCNL 2019'!$C$1,"-",IF(D53&gt;='CCNL 2019'!$D$1,"-",IF($E53&gt;='CCNL 2019'!$D$1,"31/12/2020",$E53)))</f>
        <v>-</v>
      </c>
      <c r="P53" s="12" t="str">
        <f t="shared" si="3"/>
        <v>0</v>
      </c>
      <c r="Q53" s="74">
        <f>IF(C53=0,0,VLOOKUP($C53,CCNL2019ARR,3,FALSE)*P53*13/12*F53)</f>
        <v>0</v>
      </c>
      <c r="R53" s="11" t="str">
        <f>IF($D53=0,"-",IF($D53&lt;'CCNL 2019'!$D$1,'CCNL 2019'!$D$1,IF(AND($D53&gt;='CCNL 2019'!$D$1,$D53&lt;'CCNL 2019'!$D$1+365),$D53,"-")))</f>
        <v>-</v>
      </c>
      <c r="S53" s="11" t="str">
        <f>IF($E53&lt;'CCNL 2019'!$D$1,"-",IF(D53&gt;='CCNL 2019'!$D$1+365,"-",IF($E53&gt;='CCNL 2019'!$D$1+365,"31/12/2021",$E53)))</f>
        <v>-</v>
      </c>
      <c r="T53" s="12" t="str">
        <f t="shared" si="4"/>
        <v>0</v>
      </c>
      <c r="U53" s="74">
        <f>IF(C53=0,0,VLOOKUP($C53,CCNL2019ARR,4,FALSE)*T53*13/12*F53)</f>
        <v>0</v>
      </c>
      <c r="V53" s="11" t="str">
        <f>IF($D53=0,"-",IF($D53&lt;'CCNL 2019'!$D$1+365,'CCNL 2019'!$D$1+365,IF(AND($D53&gt;='CCNL 2019'!$D$1+365,$D53&lt;'CCNL 2019'!$D$1+730),$D53,"-")))</f>
        <v>-</v>
      </c>
      <c r="W53" s="11" t="str">
        <f>IF($E53&lt;'CCNL 2019'!$D$1+365,"-",IF(D53&gt;='CCNL 2019'!$D$1+730,"-",IF($E53&gt;='CCNL 2019'!$D$1+730,"31/12/2022",$E53)))</f>
        <v>-</v>
      </c>
      <c r="X53" s="12" t="str">
        <f t="shared" si="5"/>
        <v>0</v>
      </c>
      <c r="Y53" s="75">
        <f>IF(C53=0,0,VLOOKUP($C53,CCNL2019ARR,4,FALSE)*X53*F53)</f>
        <v>0</v>
      </c>
      <c r="Z53" s="85"/>
    </row>
    <row r="54" spans="1:26" x14ac:dyDescent="0.25">
      <c r="A54" s="33">
        <v>52</v>
      </c>
      <c r="B54" s="62"/>
      <c r="C54" s="59"/>
      <c r="D54" s="69"/>
      <c r="E54" s="70"/>
      <c r="F54" s="160"/>
      <c r="G54" s="71">
        <f t="shared" si="0"/>
        <v>0</v>
      </c>
      <c r="H54" s="72"/>
      <c r="I54" s="73">
        <f t="shared" si="1"/>
        <v>0</v>
      </c>
      <c r="J54" s="50" t="str">
        <f>IF($D54=0,"-",IF($D54&lt;'CCNL 2019'!$B$1,'CCNL 2019'!$B$1,IF($D54&lt;'CCNL 2019'!$C$1,$D54,"-")))</f>
        <v>-</v>
      </c>
      <c r="K54" s="11" t="str">
        <f>IF($E54&lt;'CCNL 2019'!$B$1,"-",IF(D54&gt;='CCNL 2019'!$C$1,"-",IF($E54&gt;='CCNL 2019'!$C$1,"31/12/2019",$E54)))</f>
        <v>-</v>
      </c>
      <c r="L54" s="12" t="str">
        <f t="shared" si="2"/>
        <v>0</v>
      </c>
      <c r="M54" s="74">
        <f>IF(C54=0,0,VLOOKUP($C54,CCNL2019ARR,2,FALSE)*L54*13/12*F54)</f>
        <v>0</v>
      </c>
      <c r="N54" s="11" t="str">
        <f>IF($D54=0,"-",IF($D54&lt;'CCNL 2019'!$C$1,'CCNL 2019'!$C$1,IF(AND($D54&gt;='CCNL 2019'!$C$1,$D54&lt;'CCNL 2019'!$D$1),$D54,"-")))</f>
        <v>-</v>
      </c>
      <c r="O54" s="11" t="str">
        <f>IF($E54&lt;'CCNL 2019'!$C$1,"-",IF(D54&gt;='CCNL 2019'!$D$1,"-",IF($E54&gt;='CCNL 2019'!$D$1,"31/12/2020",$E54)))</f>
        <v>-</v>
      </c>
      <c r="P54" s="12" t="str">
        <f t="shared" si="3"/>
        <v>0</v>
      </c>
      <c r="Q54" s="74">
        <f>IF(C54=0,0,VLOOKUP($C54,CCNL2019ARR,3,FALSE)*P54*13/12*F54)</f>
        <v>0</v>
      </c>
      <c r="R54" s="11" t="str">
        <f>IF($D54=0,"-",IF($D54&lt;'CCNL 2019'!$D$1,'CCNL 2019'!$D$1,IF(AND($D54&gt;='CCNL 2019'!$D$1,$D54&lt;'CCNL 2019'!$D$1+365),$D54,"-")))</f>
        <v>-</v>
      </c>
      <c r="S54" s="11" t="str">
        <f>IF($E54&lt;'CCNL 2019'!$D$1,"-",IF(D54&gt;='CCNL 2019'!$D$1+365,"-",IF($E54&gt;='CCNL 2019'!$D$1+365,"31/12/2021",$E54)))</f>
        <v>-</v>
      </c>
      <c r="T54" s="12" t="str">
        <f t="shared" si="4"/>
        <v>0</v>
      </c>
      <c r="U54" s="74">
        <f>IF(C54=0,0,VLOOKUP($C54,CCNL2019ARR,4,FALSE)*T54*13/12*F54)</f>
        <v>0</v>
      </c>
      <c r="V54" s="11" t="str">
        <f>IF($D54=0,"-",IF($D54&lt;'CCNL 2019'!$D$1+365,'CCNL 2019'!$D$1+365,IF(AND($D54&gt;='CCNL 2019'!$D$1+365,$D54&lt;'CCNL 2019'!$D$1+730),$D54,"-")))</f>
        <v>-</v>
      </c>
      <c r="W54" s="11" t="str">
        <f>IF($E54&lt;'CCNL 2019'!$D$1+365,"-",IF(D54&gt;='CCNL 2019'!$D$1+730,"-",IF($E54&gt;='CCNL 2019'!$D$1+730,"31/12/2022",$E54)))</f>
        <v>-</v>
      </c>
      <c r="X54" s="12" t="str">
        <f t="shared" si="5"/>
        <v>0</v>
      </c>
      <c r="Y54" s="75">
        <f>IF(C54=0,0,VLOOKUP($C54,CCNL2019ARR,4,FALSE)*X54*F54)</f>
        <v>0</v>
      </c>
      <c r="Z54" s="85"/>
    </row>
    <row r="55" spans="1:26" x14ac:dyDescent="0.25">
      <c r="A55" s="46">
        <v>53</v>
      </c>
      <c r="B55" s="62"/>
      <c r="C55" s="59"/>
      <c r="D55" s="69"/>
      <c r="E55" s="70"/>
      <c r="F55" s="160"/>
      <c r="G55" s="71">
        <f t="shared" si="0"/>
        <v>0</v>
      </c>
      <c r="H55" s="72"/>
      <c r="I55" s="73">
        <f t="shared" si="1"/>
        <v>0</v>
      </c>
      <c r="J55" s="50" t="str">
        <f>IF($D55=0,"-",IF($D55&lt;'CCNL 2019'!$B$1,'CCNL 2019'!$B$1,IF($D55&lt;'CCNL 2019'!$C$1,$D55,"-")))</f>
        <v>-</v>
      </c>
      <c r="K55" s="11" t="str">
        <f>IF($E55&lt;'CCNL 2019'!$B$1,"-",IF(D55&gt;='CCNL 2019'!$C$1,"-",IF($E55&gt;='CCNL 2019'!$C$1,"31/12/2019",$E55)))</f>
        <v>-</v>
      </c>
      <c r="L55" s="12" t="str">
        <f t="shared" si="2"/>
        <v>0</v>
      </c>
      <c r="M55" s="74">
        <f>IF(C55=0,0,VLOOKUP($C55,CCNL2019ARR,2,FALSE)*L55*13/12*F55)</f>
        <v>0</v>
      </c>
      <c r="N55" s="11" t="str">
        <f>IF($D55=0,"-",IF($D55&lt;'CCNL 2019'!$C$1,'CCNL 2019'!$C$1,IF(AND($D55&gt;='CCNL 2019'!$C$1,$D55&lt;'CCNL 2019'!$D$1),$D55,"-")))</f>
        <v>-</v>
      </c>
      <c r="O55" s="11" t="str">
        <f>IF($E55&lt;'CCNL 2019'!$C$1,"-",IF(D55&gt;='CCNL 2019'!$D$1,"-",IF($E55&gt;='CCNL 2019'!$D$1,"31/12/2020",$E55)))</f>
        <v>-</v>
      </c>
      <c r="P55" s="12" t="str">
        <f t="shared" si="3"/>
        <v>0</v>
      </c>
      <c r="Q55" s="74">
        <f>IF(C55=0,0,VLOOKUP($C55,CCNL2019ARR,3,FALSE)*P55*13/12*F55)</f>
        <v>0</v>
      </c>
      <c r="R55" s="11" t="str">
        <f>IF($D55=0,"-",IF($D55&lt;'CCNL 2019'!$D$1,'CCNL 2019'!$D$1,IF(AND($D55&gt;='CCNL 2019'!$D$1,$D55&lt;'CCNL 2019'!$D$1+365),$D55,"-")))</f>
        <v>-</v>
      </c>
      <c r="S55" s="11" t="str">
        <f>IF($E55&lt;'CCNL 2019'!$D$1,"-",IF(D55&gt;='CCNL 2019'!$D$1+365,"-",IF($E55&gt;='CCNL 2019'!$D$1+365,"31/12/2021",$E55)))</f>
        <v>-</v>
      </c>
      <c r="T55" s="12" t="str">
        <f t="shared" si="4"/>
        <v>0</v>
      </c>
      <c r="U55" s="74">
        <f>IF(C55=0,0,VLOOKUP($C55,CCNL2019ARR,4,FALSE)*T55*13/12*F55)</f>
        <v>0</v>
      </c>
      <c r="V55" s="11" t="str">
        <f>IF($D55=0,"-",IF($D55&lt;'CCNL 2019'!$D$1+365,'CCNL 2019'!$D$1+365,IF(AND($D55&gt;='CCNL 2019'!$D$1+365,$D55&lt;'CCNL 2019'!$D$1+730),$D55,"-")))</f>
        <v>-</v>
      </c>
      <c r="W55" s="11" t="str">
        <f>IF($E55&lt;'CCNL 2019'!$D$1+365,"-",IF(D55&gt;='CCNL 2019'!$D$1+730,"-",IF($E55&gt;='CCNL 2019'!$D$1+730,"31/12/2022",$E55)))</f>
        <v>-</v>
      </c>
      <c r="X55" s="12" t="str">
        <f t="shared" si="5"/>
        <v>0</v>
      </c>
      <c r="Y55" s="75">
        <f>IF(C55=0,0,VLOOKUP($C55,CCNL2019ARR,4,FALSE)*X55*F55)</f>
        <v>0</v>
      </c>
      <c r="Z55" s="85"/>
    </row>
    <row r="56" spans="1:26" x14ac:dyDescent="0.25">
      <c r="A56" s="33">
        <v>54</v>
      </c>
      <c r="B56" s="62"/>
      <c r="C56" s="59"/>
      <c r="D56" s="69"/>
      <c r="E56" s="70"/>
      <c r="F56" s="160"/>
      <c r="G56" s="71">
        <f t="shared" si="0"/>
        <v>0</v>
      </c>
      <c r="H56" s="72"/>
      <c r="I56" s="73">
        <f t="shared" si="1"/>
        <v>0</v>
      </c>
      <c r="J56" s="50" t="str">
        <f>IF($D56=0,"-",IF($D56&lt;'CCNL 2019'!$B$1,'CCNL 2019'!$B$1,IF($D56&lt;'CCNL 2019'!$C$1,$D56,"-")))</f>
        <v>-</v>
      </c>
      <c r="K56" s="11" t="str">
        <f>IF($E56&lt;'CCNL 2019'!$B$1,"-",IF(D56&gt;='CCNL 2019'!$C$1,"-",IF($E56&gt;='CCNL 2019'!$C$1,"31/12/2019",$E56)))</f>
        <v>-</v>
      </c>
      <c r="L56" s="12" t="str">
        <f t="shared" si="2"/>
        <v>0</v>
      </c>
      <c r="M56" s="74">
        <f>IF(C56=0,0,VLOOKUP($C56,CCNL2019ARR,2,FALSE)*L56*13/12*F56)</f>
        <v>0</v>
      </c>
      <c r="N56" s="11" t="str">
        <f>IF($D56=0,"-",IF($D56&lt;'CCNL 2019'!$C$1,'CCNL 2019'!$C$1,IF(AND($D56&gt;='CCNL 2019'!$C$1,$D56&lt;'CCNL 2019'!$D$1),$D56,"-")))</f>
        <v>-</v>
      </c>
      <c r="O56" s="11" t="str">
        <f>IF($E56&lt;'CCNL 2019'!$C$1,"-",IF(D56&gt;='CCNL 2019'!$D$1,"-",IF($E56&gt;='CCNL 2019'!$D$1,"31/12/2020",$E56)))</f>
        <v>-</v>
      </c>
      <c r="P56" s="12" t="str">
        <f t="shared" si="3"/>
        <v>0</v>
      </c>
      <c r="Q56" s="74">
        <f>IF(C56=0,0,VLOOKUP($C56,CCNL2019ARR,3,FALSE)*P56*13/12*F56)</f>
        <v>0</v>
      </c>
      <c r="R56" s="11" t="str">
        <f>IF($D56=0,"-",IF($D56&lt;'CCNL 2019'!$D$1,'CCNL 2019'!$D$1,IF(AND($D56&gt;='CCNL 2019'!$D$1,$D56&lt;'CCNL 2019'!$D$1+365),$D56,"-")))</f>
        <v>-</v>
      </c>
      <c r="S56" s="11" t="str">
        <f>IF($E56&lt;'CCNL 2019'!$D$1,"-",IF(D56&gt;='CCNL 2019'!$D$1+365,"-",IF($E56&gt;='CCNL 2019'!$D$1+365,"31/12/2021",$E56)))</f>
        <v>-</v>
      </c>
      <c r="T56" s="12" t="str">
        <f t="shared" si="4"/>
        <v>0</v>
      </c>
      <c r="U56" s="74">
        <f>IF(C56=0,0,VLOOKUP($C56,CCNL2019ARR,4,FALSE)*T56*13/12*F56)</f>
        <v>0</v>
      </c>
      <c r="V56" s="11" t="str">
        <f>IF($D56=0,"-",IF($D56&lt;'CCNL 2019'!$D$1+365,'CCNL 2019'!$D$1+365,IF(AND($D56&gt;='CCNL 2019'!$D$1+365,$D56&lt;'CCNL 2019'!$D$1+730),$D56,"-")))</f>
        <v>-</v>
      </c>
      <c r="W56" s="11" t="str">
        <f>IF($E56&lt;'CCNL 2019'!$D$1+365,"-",IF(D56&gt;='CCNL 2019'!$D$1+730,"-",IF($E56&gt;='CCNL 2019'!$D$1+730,"31/12/2022",$E56)))</f>
        <v>-</v>
      </c>
      <c r="X56" s="12" t="str">
        <f t="shared" si="5"/>
        <v>0</v>
      </c>
      <c r="Y56" s="75">
        <f>IF(C56=0,0,VLOOKUP($C56,CCNL2019ARR,4,FALSE)*X56*F56)</f>
        <v>0</v>
      </c>
      <c r="Z56" s="85"/>
    </row>
    <row r="57" spans="1:26" x14ac:dyDescent="0.25">
      <c r="A57" s="46">
        <v>55</v>
      </c>
      <c r="B57" s="62"/>
      <c r="C57" s="59"/>
      <c r="D57" s="69"/>
      <c r="E57" s="70"/>
      <c r="F57" s="160"/>
      <c r="G57" s="71">
        <f t="shared" si="0"/>
        <v>0</v>
      </c>
      <c r="H57" s="72"/>
      <c r="I57" s="73">
        <f t="shared" si="1"/>
        <v>0</v>
      </c>
      <c r="J57" s="50" t="str">
        <f>IF($D57=0,"-",IF($D57&lt;'CCNL 2019'!$B$1,'CCNL 2019'!$B$1,IF($D57&lt;'CCNL 2019'!$C$1,$D57,"-")))</f>
        <v>-</v>
      </c>
      <c r="K57" s="11" t="str">
        <f>IF($E57&lt;'CCNL 2019'!$B$1,"-",IF(D57&gt;='CCNL 2019'!$C$1,"-",IF($E57&gt;='CCNL 2019'!$C$1,"31/12/2019",$E57)))</f>
        <v>-</v>
      </c>
      <c r="L57" s="12" t="str">
        <f t="shared" si="2"/>
        <v>0</v>
      </c>
      <c r="M57" s="74">
        <f>IF(C57=0,0,VLOOKUP($C57,CCNL2019ARR,2,FALSE)*L57*13/12*F57)</f>
        <v>0</v>
      </c>
      <c r="N57" s="11" t="str">
        <f>IF($D57=0,"-",IF($D57&lt;'CCNL 2019'!$C$1,'CCNL 2019'!$C$1,IF(AND($D57&gt;='CCNL 2019'!$C$1,$D57&lt;'CCNL 2019'!$D$1),$D57,"-")))</f>
        <v>-</v>
      </c>
      <c r="O57" s="11" t="str">
        <f>IF($E57&lt;'CCNL 2019'!$C$1,"-",IF(D57&gt;='CCNL 2019'!$D$1,"-",IF($E57&gt;='CCNL 2019'!$D$1,"31/12/2020",$E57)))</f>
        <v>-</v>
      </c>
      <c r="P57" s="12" t="str">
        <f t="shared" si="3"/>
        <v>0</v>
      </c>
      <c r="Q57" s="74">
        <f>IF(C57=0,0,VLOOKUP($C57,CCNL2019ARR,3,FALSE)*P57*13/12*F57)</f>
        <v>0</v>
      </c>
      <c r="R57" s="11" t="str">
        <f>IF($D57=0,"-",IF($D57&lt;'CCNL 2019'!$D$1,'CCNL 2019'!$D$1,IF(AND($D57&gt;='CCNL 2019'!$D$1,$D57&lt;'CCNL 2019'!$D$1+365),$D57,"-")))</f>
        <v>-</v>
      </c>
      <c r="S57" s="11" t="str">
        <f>IF($E57&lt;'CCNL 2019'!$D$1,"-",IF(D57&gt;='CCNL 2019'!$D$1+365,"-",IF($E57&gt;='CCNL 2019'!$D$1+365,"31/12/2021",$E57)))</f>
        <v>-</v>
      </c>
      <c r="T57" s="12" t="str">
        <f t="shared" si="4"/>
        <v>0</v>
      </c>
      <c r="U57" s="74">
        <f>IF(C57=0,0,VLOOKUP($C57,CCNL2019ARR,4,FALSE)*T57*13/12*F57)</f>
        <v>0</v>
      </c>
      <c r="V57" s="11" t="str">
        <f>IF($D57=0,"-",IF($D57&lt;'CCNL 2019'!$D$1+365,'CCNL 2019'!$D$1+365,IF(AND($D57&gt;='CCNL 2019'!$D$1+365,$D57&lt;'CCNL 2019'!$D$1+730),$D57,"-")))</f>
        <v>-</v>
      </c>
      <c r="W57" s="11" t="str">
        <f>IF($E57&lt;'CCNL 2019'!$D$1+365,"-",IF(D57&gt;='CCNL 2019'!$D$1+730,"-",IF($E57&gt;='CCNL 2019'!$D$1+730,"31/12/2022",$E57)))</f>
        <v>-</v>
      </c>
      <c r="X57" s="12" t="str">
        <f t="shared" si="5"/>
        <v>0</v>
      </c>
      <c r="Y57" s="75">
        <f>IF(C57=0,0,VLOOKUP($C57,CCNL2019ARR,4,FALSE)*X57*F57)</f>
        <v>0</v>
      </c>
      <c r="Z57" s="85"/>
    </row>
    <row r="58" spans="1:26" x14ac:dyDescent="0.25">
      <c r="A58" s="33">
        <v>56</v>
      </c>
      <c r="B58" s="62"/>
      <c r="C58" s="59"/>
      <c r="D58" s="69"/>
      <c r="E58" s="70"/>
      <c r="F58" s="160"/>
      <c r="G58" s="71">
        <f t="shared" si="0"/>
        <v>0</v>
      </c>
      <c r="H58" s="72"/>
      <c r="I58" s="73">
        <f t="shared" si="1"/>
        <v>0</v>
      </c>
      <c r="J58" s="50" t="str">
        <f>IF($D58=0,"-",IF($D58&lt;'CCNL 2019'!$B$1,'CCNL 2019'!$B$1,IF($D58&lt;'CCNL 2019'!$C$1,$D58,"-")))</f>
        <v>-</v>
      </c>
      <c r="K58" s="11" t="str">
        <f>IF($E58&lt;'CCNL 2019'!$B$1,"-",IF(D58&gt;='CCNL 2019'!$C$1,"-",IF($E58&gt;='CCNL 2019'!$C$1,"31/12/2019",$E58)))</f>
        <v>-</v>
      </c>
      <c r="L58" s="12" t="str">
        <f t="shared" si="2"/>
        <v>0</v>
      </c>
      <c r="M58" s="74">
        <f>IF(C58=0,0,VLOOKUP($C58,CCNL2019ARR,2,FALSE)*L58*13/12*F58)</f>
        <v>0</v>
      </c>
      <c r="N58" s="11" t="str">
        <f>IF($D58=0,"-",IF($D58&lt;'CCNL 2019'!$C$1,'CCNL 2019'!$C$1,IF(AND($D58&gt;='CCNL 2019'!$C$1,$D58&lt;'CCNL 2019'!$D$1),$D58,"-")))</f>
        <v>-</v>
      </c>
      <c r="O58" s="11" t="str">
        <f>IF($E58&lt;'CCNL 2019'!$C$1,"-",IF(D58&gt;='CCNL 2019'!$D$1,"-",IF($E58&gt;='CCNL 2019'!$D$1,"31/12/2020",$E58)))</f>
        <v>-</v>
      </c>
      <c r="P58" s="12" t="str">
        <f t="shared" si="3"/>
        <v>0</v>
      </c>
      <c r="Q58" s="74">
        <f>IF(C58=0,0,VLOOKUP($C58,CCNL2019ARR,3,FALSE)*P58*13/12*F58)</f>
        <v>0</v>
      </c>
      <c r="R58" s="11" t="str">
        <f>IF($D58=0,"-",IF($D58&lt;'CCNL 2019'!$D$1,'CCNL 2019'!$D$1,IF(AND($D58&gt;='CCNL 2019'!$D$1,$D58&lt;'CCNL 2019'!$D$1+365),$D58,"-")))</f>
        <v>-</v>
      </c>
      <c r="S58" s="11" t="str">
        <f>IF($E58&lt;'CCNL 2019'!$D$1,"-",IF(D58&gt;='CCNL 2019'!$D$1+365,"-",IF($E58&gt;='CCNL 2019'!$D$1+365,"31/12/2021",$E58)))</f>
        <v>-</v>
      </c>
      <c r="T58" s="12" t="str">
        <f t="shared" si="4"/>
        <v>0</v>
      </c>
      <c r="U58" s="74">
        <f>IF(C58=0,0,VLOOKUP($C58,CCNL2019ARR,4,FALSE)*T58*13/12*F58)</f>
        <v>0</v>
      </c>
      <c r="V58" s="11" t="str">
        <f>IF($D58=0,"-",IF($D58&lt;'CCNL 2019'!$D$1+365,'CCNL 2019'!$D$1+365,IF(AND($D58&gt;='CCNL 2019'!$D$1+365,$D58&lt;'CCNL 2019'!$D$1+730),$D58,"-")))</f>
        <v>-</v>
      </c>
      <c r="W58" s="11" t="str">
        <f>IF($E58&lt;'CCNL 2019'!$D$1+365,"-",IF(D58&gt;='CCNL 2019'!$D$1+730,"-",IF($E58&gt;='CCNL 2019'!$D$1+730,"31/12/2022",$E58)))</f>
        <v>-</v>
      </c>
      <c r="X58" s="12" t="str">
        <f t="shared" si="5"/>
        <v>0</v>
      </c>
      <c r="Y58" s="75">
        <f>IF(C58=0,0,VLOOKUP($C58,CCNL2019ARR,4,FALSE)*X58*F58)</f>
        <v>0</v>
      </c>
      <c r="Z58" s="85"/>
    </row>
    <row r="59" spans="1:26" x14ac:dyDescent="0.25">
      <c r="A59" s="46">
        <v>57</v>
      </c>
      <c r="B59" s="62"/>
      <c r="C59" s="59"/>
      <c r="D59" s="69"/>
      <c r="E59" s="70"/>
      <c r="F59" s="160"/>
      <c r="G59" s="71">
        <f t="shared" si="0"/>
        <v>0</v>
      </c>
      <c r="H59" s="72"/>
      <c r="I59" s="73">
        <f t="shared" si="1"/>
        <v>0</v>
      </c>
      <c r="J59" s="50" t="str">
        <f>IF($D59=0,"-",IF($D59&lt;'CCNL 2019'!$B$1,'CCNL 2019'!$B$1,IF($D59&lt;'CCNL 2019'!$C$1,$D59,"-")))</f>
        <v>-</v>
      </c>
      <c r="K59" s="11" t="str">
        <f>IF($E59&lt;'CCNL 2019'!$B$1,"-",IF(D59&gt;='CCNL 2019'!$C$1,"-",IF($E59&gt;='CCNL 2019'!$C$1,"31/12/2019",$E59)))</f>
        <v>-</v>
      </c>
      <c r="L59" s="12" t="str">
        <f t="shared" si="2"/>
        <v>0</v>
      </c>
      <c r="M59" s="74">
        <f>IF(C59=0,0,VLOOKUP($C59,CCNL2019ARR,2,FALSE)*L59*13/12*F59)</f>
        <v>0</v>
      </c>
      <c r="N59" s="11" t="str">
        <f>IF($D59=0,"-",IF($D59&lt;'CCNL 2019'!$C$1,'CCNL 2019'!$C$1,IF(AND($D59&gt;='CCNL 2019'!$C$1,$D59&lt;'CCNL 2019'!$D$1),$D59,"-")))</f>
        <v>-</v>
      </c>
      <c r="O59" s="11" t="str">
        <f>IF($E59&lt;'CCNL 2019'!$C$1,"-",IF(D59&gt;='CCNL 2019'!$D$1,"-",IF($E59&gt;='CCNL 2019'!$D$1,"31/12/2020",$E59)))</f>
        <v>-</v>
      </c>
      <c r="P59" s="12" t="str">
        <f t="shared" si="3"/>
        <v>0</v>
      </c>
      <c r="Q59" s="74">
        <f>IF(C59=0,0,VLOOKUP($C59,CCNL2019ARR,3,FALSE)*P59*13/12*F59)</f>
        <v>0</v>
      </c>
      <c r="R59" s="11" t="str">
        <f>IF($D59=0,"-",IF($D59&lt;'CCNL 2019'!$D$1,'CCNL 2019'!$D$1,IF(AND($D59&gt;='CCNL 2019'!$D$1,$D59&lt;'CCNL 2019'!$D$1+365),$D59,"-")))</f>
        <v>-</v>
      </c>
      <c r="S59" s="11" t="str">
        <f>IF($E59&lt;'CCNL 2019'!$D$1,"-",IF(D59&gt;='CCNL 2019'!$D$1+365,"-",IF($E59&gt;='CCNL 2019'!$D$1+365,"31/12/2021",$E59)))</f>
        <v>-</v>
      </c>
      <c r="T59" s="12" t="str">
        <f t="shared" si="4"/>
        <v>0</v>
      </c>
      <c r="U59" s="74">
        <f>IF(C59=0,0,VLOOKUP($C59,CCNL2019ARR,4,FALSE)*T59*13/12*F59)</f>
        <v>0</v>
      </c>
      <c r="V59" s="11" t="str">
        <f>IF($D59=0,"-",IF($D59&lt;'CCNL 2019'!$D$1+365,'CCNL 2019'!$D$1+365,IF(AND($D59&gt;='CCNL 2019'!$D$1+365,$D59&lt;'CCNL 2019'!$D$1+730),$D59,"-")))</f>
        <v>-</v>
      </c>
      <c r="W59" s="11" t="str">
        <f>IF($E59&lt;'CCNL 2019'!$D$1+365,"-",IF(D59&gt;='CCNL 2019'!$D$1+730,"-",IF($E59&gt;='CCNL 2019'!$D$1+730,"31/12/2022",$E59)))</f>
        <v>-</v>
      </c>
      <c r="X59" s="12" t="str">
        <f t="shared" si="5"/>
        <v>0</v>
      </c>
      <c r="Y59" s="75">
        <f>IF(C59=0,0,VLOOKUP($C59,CCNL2019ARR,4,FALSE)*X59*F59)</f>
        <v>0</v>
      </c>
      <c r="Z59" s="85"/>
    </row>
    <row r="60" spans="1:26" x14ac:dyDescent="0.25">
      <c r="A60" s="33">
        <v>58</v>
      </c>
      <c r="B60" s="62"/>
      <c r="C60" s="59"/>
      <c r="D60" s="69"/>
      <c r="E60" s="70"/>
      <c r="F60" s="160"/>
      <c r="G60" s="71">
        <f t="shared" si="0"/>
        <v>0</v>
      </c>
      <c r="H60" s="72"/>
      <c r="I60" s="73">
        <f t="shared" si="1"/>
        <v>0</v>
      </c>
      <c r="J60" s="50" t="str">
        <f>IF($D60=0,"-",IF($D60&lt;'CCNL 2019'!$B$1,'CCNL 2019'!$B$1,IF($D60&lt;'CCNL 2019'!$C$1,$D60,"-")))</f>
        <v>-</v>
      </c>
      <c r="K60" s="11" t="str">
        <f>IF($E60&lt;'CCNL 2019'!$B$1,"-",IF(D60&gt;='CCNL 2019'!$C$1,"-",IF($E60&gt;='CCNL 2019'!$C$1,"31/12/2019",$E60)))</f>
        <v>-</v>
      </c>
      <c r="L60" s="12" t="str">
        <f t="shared" si="2"/>
        <v>0</v>
      </c>
      <c r="M60" s="74">
        <f>IF(C60=0,0,VLOOKUP($C60,CCNL2019ARR,2,FALSE)*L60*13/12*F60)</f>
        <v>0</v>
      </c>
      <c r="N60" s="11" t="str">
        <f>IF($D60=0,"-",IF($D60&lt;'CCNL 2019'!$C$1,'CCNL 2019'!$C$1,IF(AND($D60&gt;='CCNL 2019'!$C$1,$D60&lt;'CCNL 2019'!$D$1),$D60,"-")))</f>
        <v>-</v>
      </c>
      <c r="O60" s="11" t="str">
        <f>IF($E60&lt;'CCNL 2019'!$C$1,"-",IF(D60&gt;='CCNL 2019'!$D$1,"-",IF($E60&gt;='CCNL 2019'!$D$1,"31/12/2020",$E60)))</f>
        <v>-</v>
      </c>
      <c r="P60" s="12" t="str">
        <f t="shared" si="3"/>
        <v>0</v>
      </c>
      <c r="Q60" s="74">
        <f>IF(C60=0,0,VLOOKUP($C60,CCNL2019ARR,3,FALSE)*P60*13/12*F60)</f>
        <v>0</v>
      </c>
      <c r="R60" s="11" t="str">
        <f>IF($D60=0,"-",IF($D60&lt;'CCNL 2019'!$D$1,'CCNL 2019'!$D$1,IF(AND($D60&gt;='CCNL 2019'!$D$1,$D60&lt;'CCNL 2019'!$D$1+365),$D60,"-")))</f>
        <v>-</v>
      </c>
      <c r="S60" s="11" t="str">
        <f>IF($E60&lt;'CCNL 2019'!$D$1,"-",IF(D60&gt;='CCNL 2019'!$D$1+365,"-",IF($E60&gt;='CCNL 2019'!$D$1+365,"31/12/2021",$E60)))</f>
        <v>-</v>
      </c>
      <c r="T60" s="12" t="str">
        <f t="shared" si="4"/>
        <v>0</v>
      </c>
      <c r="U60" s="74">
        <f>IF(C60=0,0,VLOOKUP($C60,CCNL2019ARR,4,FALSE)*T60*13/12*F60)</f>
        <v>0</v>
      </c>
      <c r="V60" s="11" t="str">
        <f>IF($D60=0,"-",IF($D60&lt;'CCNL 2019'!$D$1+365,'CCNL 2019'!$D$1+365,IF(AND($D60&gt;='CCNL 2019'!$D$1+365,$D60&lt;'CCNL 2019'!$D$1+730),$D60,"-")))</f>
        <v>-</v>
      </c>
      <c r="W60" s="11" t="str">
        <f>IF($E60&lt;'CCNL 2019'!$D$1+365,"-",IF(D60&gt;='CCNL 2019'!$D$1+730,"-",IF($E60&gt;='CCNL 2019'!$D$1+730,"31/12/2022",$E60)))</f>
        <v>-</v>
      </c>
      <c r="X60" s="12" t="str">
        <f t="shared" si="5"/>
        <v>0</v>
      </c>
      <c r="Y60" s="75">
        <f>IF(C60=0,0,VLOOKUP($C60,CCNL2019ARR,4,FALSE)*X60*F60)</f>
        <v>0</v>
      </c>
      <c r="Z60" s="85"/>
    </row>
    <row r="61" spans="1:26" x14ac:dyDescent="0.25">
      <c r="A61" s="46">
        <v>59</v>
      </c>
      <c r="B61" s="62"/>
      <c r="C61" s="59"/>
      <c r="D61" s="69"/>
      <c r="E61" s="70"/>
      <c r="F61" s="160"/>
      <c r="G61" s="71">
        <f t="shared" si="0"/>
        <v>0</v>
      </c>
      <c r="H61" s="72"/>
      <c r="I61" s="73">
        <f t="shared" si="1"/>
        <v>0</v>
      </c>
      <c r="J61" s="50" t="str">
        <f>IF($D61=0,"-",IF($D61&lt;'CCNL 2019'!$B$1,'CCNL 2019'!$B$1,IF($D61&lt;'CCNL 2019'!$C$1,$D61,"-")))</f>
        <v>-</v>
      </c>
      <c r="K61" s="11" t="str">
        <f>IF($E61&lt;'CCNL 2019'!$B$1,"-",IF(D61&gt;='CCNL 2019'!$C$1,"-",IF($E61&gt;='CCNL 2019'!$C$1,"31/12/2019",$E61)))</f>
        <v>-</v>
      </c>
      <c r="L61" s="12" t="str">
        <f t="shared" si="2"/>
        <v>0</v>
      </c>
      <c r="M61" s="74">
        <f>IF(C61=0,0,VLOOKUP($C61,CCNL2019ARR,2,FALSE)*L61*13/12*F61)</f>
        <v>0</v>
      </c>
      <c r="N61" s="11" t="str">
        <f>IF($D61=0,"-",IF($D61&lt;'CCNL 2019'!$C$1,'CCNL 2019'!$C$1,IF(AND($D61&gt;='CCNL 2019'!$C$1,$D61&lt;'CCNL 2019'!$D$1),$D61,"-")))</f>
        <v>-</v>
      </c>
      <c r="O61" s="11" t="str">
        <f>IF($E61&lt;'CCNL 2019'!$C$1,"-",IF(D61&gt;='CCNL 2019'!$D$1,"-",IF($E61&gt;='CCNL 2019'!$D$1,"31/12/2020",$E61)))</f>
        <v>-</v>
      </c>
      <c r="P61" s="12" t="str">
        <f t="shared" si="3"/>
        <v>0</v>
      </c>
      <c r="Q61" s="74">
        <f>IF(C61=0,0,VLOOKUP($C61,CCNL2019ARR,3,FALSE)*P61*13/12*F61)</f>
        <v>0</v>
      </c>
      <c r="R61" s="11" t="str">
        <f>IF($D61=0,"-",IF($D61&lt;'CCNL 2019'!$D$1,'CCNL 2019'!$D$1,IF(AND($D61&gt;='CCNL 2019'!$D$1,$D61&lt;'CCNL 2019'!$D$1+365),$D61,"-")))</f>
        <v>-</v>
      </c>
      <c r="S61" s="11" t="str">
        <f>IF($E61&lt;'CCNL 2019'!$D$1,"-",IF(D61&gt;='CCNL 2019'!$D$1+365,"-",IF($E61&gt;='CCNL 2019'!$D$1+365,"31/12/2021",$E61)))</f>
        <v>-</v>
      </c>
      <c r="T61" s="12" t="str">
        <f t="shared" si="4"/>
        <v>0</v>
      </c>
      <c r="U61" s="74">
        <f>IF(C61=0,0,VLOOKUP($C61,CCNL2019ARR,4,FALSE)*T61*13/12*F61)</f>
        <v>0</v>
      </c>
      <c r="V61" s="11" t="str">
        <f>IF($D61=0,"-",IF($D61&lt;'CCNL 2019'!$D$1+365,'CCNL 2019'!$D$1+365,IF(AND($D61&gt;='CCNL 2019'!$D$1+365,$D61&lt;'CCNL 2019'!$D$1+730),$D61,"-")))</f>
        <v>-</v>
      </c>
      <c r="W61" s="11" t="str">
        <f>IF($E61&lt;'CCNL 2019'!$D$1+365,"-",IF(D61&gt;='CCNL 2019'!$D$1+730,"-",IF($E61&gt;='CCNL 2019'!$D$1+730,"31/12/2022",$E61)))</f>
        <v>-</v>
      </c>
      <c r="X61" s="12" t="str">
        <f t="shared" si="5"/>
        <v>0</v>
      </c>
      <c r="Y61" s="75">
        <f>IF(C61=0,0,VLOOKUP($C61,CCNL2019ARR,4,FALSE)*X61*F61)</f>
        <v>0</v>
      </c>
      <c r="Z61" s="85"/>
    </row>
    <row r="62" spans="1:26" x14ac:dyDescent="0.25">
      <c r="A62" s="33">
        <v>60</v>
      </c>
      <c r="B62" s="62"/>
      <c r="C62" s="59"/>
      <c r="D62" s="69"/>
      <c r="E62" s="70"/>
      <c r="F62" s="160"/>
      <c r="G62" s="71">
        <f t="shared" si="0"/>
        <v>0</v>
      </c>
      <c r="H62" s="72"/>
      <c r="I62" s="73">
        <f t="shared" si="1"/>
        <v>0</v>
      </c>
      <c r="J62" s="50" t="str">
        <f>IF($D62=0,"-",IF($D62&lt;'CCNL 2019'!$B$1,'CCNL 2019'!$B$1,IF($D62&lt;'CCNL 2019'!$C$1,$D62,"-")))</f>
        <v>-</v>
      </c>
      <c r="K62" s="11" t="str">
        <f>IF($E62&lt;'CCNL 2019'!$B$1,"-",IF(D62&gt;='CCNL 2019'!$C$1,"-",IF($E62&gt;='CCNL 2019'!$C$1,"31/12/2019",$E62)))</f>
        <v>-</v>
      </c>
      <c r="L62" s="12" t="str">
        <f t="shared" si="2"/>
        <v>0</v>
      </c>
      <c r="M62" s="74">
        <f>IF(C62=0,0,VLOOKUP($C62,CCNL2019ARR,2,FALSE)*L62*13/12*F62)</f>
        <v>0</v>
      </c>
      <c r="N62" s="11" t="str">
        <f>IF($D62=0,"-",IF($D62&lt;'CCNL 2019'!$C$1,'CCNL 2019'!$C$1,IF(AND($D62&gt;='CCNL 2019'!$C$1,$D62&lt;'CCNL 2019'!$D$1),$D62,"-")))</f>
        <v>-</v>
      </c>
      <c r="O62" s="11" t="str">
        <f>IF($E62&lt;'CCNL 2019'!$C$1,"-",IF(D62&gt;='CCNL 2019'!$D$1,"-",IF($E62&gt;='CCNL 2019'!$D$1,"31/12/2020",$E62)))</f>
        <v>-</v>
      </c>
      <c r="P62" s="12" t="str">
        <f t="shared" si="3"/>
        <v>0</v>
      </c>
      <c r="Q62" s="74">
        <f>IF(C62=0,0,VLOOKUP($C62,CCNL2019ARR,3,FALSE)*P62*13/12*F62)</f>
        <v>0</v>
      </c>
      <c r="R62" s="11" t="str">
        <f>IF($D62=0,"-",IF($D62&lt;'CCNL 2019'!$D$1,'CCNL 2019'!$D$1,IF(AND($D62&gt;='CCNL 2019'!$D$1,$D62&lt;'CCNL 2019'!$D$1+365),$D62,"-")))</f>
        <v>-</v>
      </c>
      <c r="S62" s="11" t="str">
        <f>IF($E62&lt;'CCNL 2019'!$D$1,"-",IF(D62&gt;='CCNL 2019'!$D$1+365,"-",IF($E62&gt;='CCNL 2019'!$D$1+365,"31/12/2021",$E62)))</f>
        <v>-</v>
      </c>
      <c r="T62" s="12" t="str">
        <f t="shared" si="4"/>
        <v>0</v>
      </c>
      <c r="U62" s="74">
        <f>IF(C62=0,0,VLOOKUP($C62,CCNL2019ARR,4,FALSE)*T62*13/12*F62)</f>
        <v>0</v>
      </c>
      <c r="V62" s="11" t="str">
        <f>IF($D62=0,"-",IF($D62&lt;'CCNL 2019'!$D$1+365,'CCNL 2019'!$D$1+365,IF(AND($D62&gt;='CCNL 2019'!$D$1+365,$D62&lt;'CCNL 2019'!$D$1+730),$D62,"-")))</f>
        <v>-</v>
      </c>
      <c r="W62" s="11" t="str">
        <f>IF($E62&lt;'CCNL 2019'!$D$1+365,"-",IF(D62&gt;='CCNL 2019'!$D$1+730,"-",IF($E62&gt;='CCNL 2019'!$D$1+730,"31/12/2022",$E62)))</f>
        <v>-</v>
      </c>
      <c r="X62" s="12" t="str">
        <f t="shared" si="5"/>
        <v>0</v>
      </c>
      <c r="Y62" s="75">
        <f>IF(C62=0,0,VLOOKUP($C62,CCNL2019ARR,4,FALSE)*X62*F62)</f>
        <v>0</v>
      </c>
      <c r="Z62" s="85"/>
    </row>
    <row r="63" spans="1:26" x14ac:dyDescent="0.25">
      <c r="A63" s="46">
        <v>61</v>
      </c>
      <c r="B63" s="62"/>
      <c r="C63" s="59"/>
      <c r="D63" s="69"/>
      <c r="E63" s="70"/>
      <c r="F63" s="160"/>
      <c r="G63" s="71">
        <f t="shared" si="0"/>
        <v>0</v>
      </c>
      <c r="H63" s="72"/>
      <c r="I63" s="73">
        <f t="shared" si="1"/>
        <v>0</v>
      </c>
      <c r="J63" s="50" t="str">
        <f>IF($D63=0,"-",IF($D63&lt;'CCNL 2019'!$B$1,'CCNL 2019'!$B$1,IF($D63&lt;'CCNL 2019'!$C$1,$D63,"-")))</f>
        <v>-</v>
      </c>
      <c r="K63" s="11" t="str">
        <f>IF($E63&lt;'CCNL 2019'!$B$1,"-",IF(D63&gt;='CCNL 2019'!$C$1,"-",IF($E63&gt;='CCNL 2019'!$C$1,"31/12/2019",$E63)))</f>
        <v>-</v>
      </c>
      <c r="L63" s="12" t="str">
        <f t="shared" si="2"/>
        <v>0</v>
      </c>
      <c r="M63" s="74">
        <f>IF(C63=0,0,VLOOKUP($C63,CCNL2019ARR,2,FALSE)*L63*13/12*F63)</f>
        <v>0</v>
      </c>
      <c r="N63" s="11" t="str">
        <f>IF($D63=0,"-",IF($D63&lt;'CCNL 2019'!$C$1,'CCNL 2019'!$C$1,IF(AND($D63&gt;='CCNL 2019'!$C$1,$D63&lt;'CCNL 2019'!$D$1),$D63,"-")))</f>
        <v>-</v>
      </c>
      <c r="O63" s="11" t="str">
        <f>IF($E63&lt;'CCNL 2019'!$C$1,"-",IF(D63&gt;='CCNL 2019'!$D$1,"-",IF($E63&gt;='CCNL 2019'!$D$1,"31/12/2020",$E63)))</f>
        <v>-</v>
      </c>
      <c r="P63" s="12" t="str">
        <f t="shared" si="3"/>
        <v>0</v>
      </c>
      <c r="Q63" s="74">
        <f>IF(C63=0,0,VLOOKUP($C63,CCNL2019ARR,3,FALSE)*P63*13/12*F63)</f>
        <v>0</v>
      </c>
      <c r="R63" s="11" t="str">
        <f>IF($D63=0,"-",IF($D63&lt;'CCNL 2019'!$D$1,'CCNL 2019'!$D$1,IF(AND($D63&gt;='CCNL 2019'!$D$1,$D63&lt;'CCNL 2019'!$D$1+365),$D63,"-")))</f>
        <v>-</v>
      </c>
      <c r="S63" s="11" t="str">
        <f>IF($E63&lt;'CCNL 2019'!$D$1,"-",IF(D63&gt;='CCNL 2019'!$D$1+365,"-",IF($E63&gt;='CCNL 2019'!$D$1+365,"31/12/2021",$E63)))</f>
        <v>-</v>
      </c>
      <c r="T63" s="12" t="str">
        <f t="shared" si="4"/>
        <v>0</v>
      </c>
      <c r="U63" s="74">
        <f>IF(C63=0,0,VLOOKUP($C63,CCNL2019ARR,4,FALSE)*T63*13/12*F63)</f>
        <v>0</v>
      </c>
      <c r="V63" s="11" t="str">
        <f>IF($D63=0,"-",IF($D63&lt;'CCNL 2019'!$D$1+365,'CCNL 2019'!$D$1+365,IF(AND($D63&gt;='CCNL 2019'!$D$1+365,$D63&lt;'CCNL 2019'!$D$1+730),$D63,"-")))</f>
        <v>-</v>
      </c>
      <c r="W63" s="11" t="str">
        <f>IF($E63&lt;'CCNL 2019'!$D$1+365,"-",IF(D63&gt;='CCNL 2019'!$D$1+730,"-",IF($E63&gt;='CCNL 2019'!$D$1+730,"31/12/2022",$E63)))</f>
        <v>-</v>
      </c>
      <c r="X63" s="12" t="str">
        <f t="shared" si="5"/>
        <v>0</v>
      </c>
      <c r="Y63" s="75">
        <f>IF(C63=0,0,VLOOKUP($C63,CCNL2019ARR,4,FALSE)*X63*F63)</f>
        <v>0</v>
      </c>
      <c r="Z63" s="85"/>
    </row>
    <row r="64" spans="1:26" x14ac:dyDescent="0.25">
      <c r="A64" s="33">
        <v>62</v>
      </c>
      <c r="B64" s="62"/>
      <c r="C64" s="59"/>
      <c r="D64" s="69"/>
      <c r="E64" s="70"/>
      <c r="F64" s="160"/>
      <c r="G64" s="71">
        <f t="shared" si="0"/>
        <v>0</v>
      </c>
      <c r="H64" s="72"/>
      <c r="I64" s="73">
        <f t="shared" si="1"/>
        <v>0</v>
      </c>
      <c r="J64" s="50" t="str">
        <f>IF($D64=0,"-",IF($D64&lt;'CCNL 2019'!$B$1,'CCNL 2019'!$B$1,IF($D64&lt;'CCNL 2019'!$C$1,$D64,"-")))</f>
        <v>-</v>
      </c>
      <c r="K64" s="11" t="str">
        <f>IF($E64&lt;'CCNL 2019'!$B$1,"-",IF(D64&gt;='CCNL 2019'!$C$1,"-",IF($E64&gt;='CCNL 2019'!$C$1,"31/12/2019",$E64)))</f>
        <v>-</v>
      </c>
      <c r="L64" s="12" t="str">
        <f t="shared" si="2"/>
        <v>0</v>
      </c>
      <c r="M64" s="74">
        <f>IF(C64=0,0,VLOOKUP($C64,CCNL2019ARR,2,FALSE)*L64*13/12*F64)</f>
        <v>0</v>
      </c>
      <c r="N64" s="11" t="str">
        <f>IF($D64=0,"-",IF($D64&lt;'CCNL 2019'!$C$1,'CCNL 2019'!$C$1,IF(AND($D64&gt;='CCNL 2019'!$C$1,$D64&lt;'CCNL 2019'!$D$1),$D64,"-")))</f>
        <v>-</v>
      </c>
      <c r="O64" s="11" t="str">
        <f>IF($E64&lt;'CCNL 2019'!$C$1,"-",IF(D64&gt;='CCNL 2019'!$D$1,"-",IF($E64&gt;='CCNL 2019'!$D$1,"31/12/2020",$E64)))</f>
        <v>-</v>
      </c>
      <c r="P64" s="12" t="str">
        <f t="shared" si="3"/>
        <v>0</v>
      </c>
      <c r="Q64" s="74">
        <f>IF(C64=0,0,VLOOKUP($C64,CCNL2019ARR,3,FALSE)*P64*13/12*F64)</f>
        <v>0</v>
      </c>
      <c r="R64" s="11" t="str">
        <f>IF($D64=0,"-",IF($D64&lt;'CCNL 2019'!$D$1,'CCNL 2019'!$D$1,IF(AND($D64&gt;='CCNL 2019'!$D$1,$D64&lt;'CCNL 2019'!$D$1+365),$D64,"-")))</f>
        <v>-</v>
      </c>
      <c r="S64" s="11" t="str">
        <f>IF($E64&lt;'CCNL 2019'!$D$1,"-",IF(D64&gt;='CCNL 2019'!$D$1+365,"-",IF($E64&gt;='CCNL 2019'!$D$1+365,"31/12/2021",$E64)))</f>
        <v>-</v>
      </c>
      <c r="T64" s="12" t="str">
        <f t="shared" si="4"/>
        <v>0</v>
      </c>
      <c r="U64" s="74">
        <f>IF(C64=0,0,VLOOKUP($C64,CCNL2019ARR,4,FALSE)*T64*13/12*F64)</f>
        <v>0</v>
      </c>
      <c r="V64" s="11" t="str">
        <f>IF($D64=0,"-",IF($D64&lt;'CCNL 2019'!$D$1+365,'CCNL 2019'!$D$1+365,IF(AND($D64&gt;='CCNL 2019'!$D$1+365,$D64&lt;'CCNL 2019'!$D$1+730),$D64,"-")))</f>
        <v>-</v>
      </c>
      <c r="W64" s="11" t="str">
        <f>IF($E64&lt;'CCNL 2019'!$D$1+365,"-",IF(D64&gt;='CCNL 2019'!$D$1+730,"-",IF($E64&gt;='CCNL 2019'!$D$1+730,"31/12/2022",$E64)))</f>
        <v>-</v>
      </c>
      <c r="X64" s="12" t="str">
        <f t="shared" si="5"/>
        <v>0</v>
      </c>
      <c r="Y64" s="75">
        <f>IF(C64=0,0,VLOOKUP($C64,CCNL2019ARR,4,FALSE)*X64*F64)</f>
        <v>0</v>
      </c>
      <c r="Z64" s="85"/>
    </row>
    <row r="65" spans="1:26" x14ac:dyDescent="0.25">
      <c r="A65" s="46">
        <v>63</v>
      </c>
      <c r="B65" s="62"/>
      <c r="C65" s="59"/>
      <c r="D65" s="69"/>
      <c r="E65" s="70"/>
      <c r="F65" s="160"/>
      <c r="G65" s="71">
        <f t="shared" si="0"/>
        <v>0</v>
      </c>
      <c r="H65" s="72"/>
      <c r="I65" s="73">
        <f t="shared" si="1"/>
        <v>0</v>
      </c>
      <c r="J65" s="50" t="str">
        <f>IF($D65=0,"-",IF($D65&lt;'CCNL 2019'!$B$1,'CCNL 2019'!$B$1,IF($D65&lt;'CCNL 2019'!$C$1,$D65,"-")))</f>
        <v>-</v>
      </c>
      <c r="K65" s="11" t="str">
        <f>IF($E65&lt;'CCNL 2019'!$B$1,"-",IF(D65&gt;='CCNL 2019'!$C$1,"-",IF($E65&gt;='CCNL 2019'!$C$1,"31/12/2019",$E65)))</f>
        <v>-</v>
      </c>
      <c r="L65" s="12" t="str">
        <f t="shared" si="2"/>
        <v>0</v>
      </c>
      <c r="M65" s="74">
        <f>IF(C65=0,0,VLOOKUP($C65,CCNL2019ARR,2,FALSE)*L65*13/12*F65)</f>
        <v>0</v>
      </c>
      <c r="N65" s="11" t="str">
        <f>IF($D65=0,"-",IF($D65&lt;'CCNL 2019'!$C$1,'CCNL 2019'!$C$1,IF(AND($D65&gt;='CCNL 2019'!$C$1,$D65&lt;'CCNL 2019'!$D$1),$D65,"-")))</f>
        <v>-</v>
      </c>
      <c r="O65" s="11" t="str">
        <f>IF($E65&lt;'CCNL 2019'!$C$1,"-",IF(D65&gt;='CCNL 2019'!$D$1,"-",IF($E65&gt;='CCNL 2019'!$D$1,"31/12/2020",$E65)))</f>
        <v>-</v>
      </c>
      <c r="P65" s="12" t="str">
        <f t="shared" si="3"/>
        <v>0</v>
      </c>
      <c r="Q65" s="74">
        <f>IF(C65=0,0,VLOOKUP($C65,CCNL2019ARR,3,FALSE)*P65*13/12*F65)</f>
        <v>0</v>
      </c>
      <c r="R65" s="11" t="str">
        <f>IF($D65=0,"-",IF($D65&lt;'CCNL 2019'!$D$1,'CCNL 2019'!$D$1,IF(AND($D65&gt;='CCNL 2019'!$D$1,$D65&lt;'CCNL 2019'!$D$1+365),$D65,"-")))</f>
        <v>-</v>
      </c>
      <c r="S65" s="11" t="str">
        <f>IF($E65&lt;'CCNL 2019'!$D$1,"-",IF(D65&gt;='CCNL 2019'!$D$1+365,"-",IF($E65&gt;='CCNL 2019'!$D$1+365,"31/12/2021",$E65)))</f>
        <v>-</v>
      </c>
      <c r="T65" s="12" t="str">
        <f t="shared" si="4"/>
        <v>0</v>
      </c>
      <c r="U65" s="74">
        <f>IF(C65=0,0,VLOOKUP($C65,CCNL2019ARR,4,FALSE)*T65*13/12*F65)</f>
        <v>0</v>
      </c>
      <c r="V65" s="11" t="str">
        <f>IF($D65=0,"-",IF($D65&lt;'CCNL 2019'!$D$1+365,'CCNL 2019'!$D$1+365,IF(AND($D65&gt;='CCNL 2019'!$D$1+365,$D65&lt;'CCNL 2019'!$D$1+730),$D65,"-")))</f>
        <v>-</v>
      </c>
      <c r="W65" s="11" t="str">
        <f>IF($E65&lt;'CCNL 2019'!$D$1+365,"-",IF(D65&gt;='CCNL 2019'!$D$1+730,"-",IF($E65&gt;='CCNL 2019'!$D$1+730,"31/12/2022",$E65)))</f>
        <v>-</v>
      </c>
      <c r="X65" s="12" t="str">
        <f t="shared" si="5"/>
        <v>0</v>
      </c>
      <c r="Y65" s="75">
        <f>IF(C65=0,0,VLOOKUP($C65,CCNL2019ARR,4,FALSE)*X65*F65)</f>
        <v>0</v>
      </c>
      <c r="Z65" s="85"/>
    </row>
    <row r="66" spans="1:26" x14ac:dyDescent="0.25">
      <c r="A66" s="33">
        <v>64</v>
      </c>
      <c r="B66" s="62"/>
      <c r="C66" s="59"/>
      <c r="D66" s="69"/>
      <c r="E66" s="70"/>
      <c r="F66" s="160"/>
      <c r="G66" s="71">
        <f t="shared" si="0"/>
        <v>0</v>
      </c>
      <c r="H66" s="72"/>
      <c r="I66" s="73">
        <f t="shared" si="1"/>
        <v>0</v>
      </c>
      <c r="J66" s="50" t="str">
        <f>IF($D66=0,"-",IF($D66&lt;'CCNL 2019'!$B$1,'CCNL 2019'!$B$1,IF($D66&lt;'CCNL 2019'!$C$1,$D66,"-")))</f>
        <v>-</v>
      </c>
      <c r="K66" s="11" t="str">
        <f>IF($E66&lt;'CCNL 2019'!$B$1,"-",IF(D66&gt;='CCNL 2019'!$C$1,"-",IF($E66&gt;='CCNL 2019'!$C$1,"31/12/2019",$E66)))</f>
        <v>-</v>
      </c>
      <c r="L66" s="12" t="str">
        <f t="shared" si="2"/>
        <v>0</v>
      </c>
      <c r="M66" s="74">
        <f>IF(C66=0,0,VLOOKUP($C66,CCNL2019ARR,2,FALSE)*L66*13/12*F66)</f>
        <v>0</v>
      </c>
      <c r="N66" s="11" t="str">
        <f>IF($D66=0,"-",IF($D66&lt;'CCNL 2019'!$C$1,'CCNL 2019'!$C$1,IF(AND($D66&gt;='CCNL 2019'!$C$1,$D66&lt;'CCNL 2019'!$D$1),$D66,"-")))</f>
        <v>-</v>
      </c>
      <c r="O66" s="11" t="str">
        <f>IF($E66&lt;'CCNL 2019'!$C$1,"-",IF(D66&gt;='CCNL 2019'!$D$1,"-",IF($E66&gt;='CCNL 2019'!$D$1,"31/12/2020",$E66)))</f>
        <v>-</v>
      </c>
      <c r="P66" s="12" t="str">
        <f t="shared" si="3"/>
        <v>0</v>
      </c>
      <c r="Q66" s="74">
        <f>IF(C66=0,0,VLOOKUP($C66,CCNL2019ARR,3,FALSE)*P66*13/12*F66)</f>
        <v>0</v>
      </c>
      <c r="R66" s="11" t="str">
        <f>IF($D66=0,"-",IF($D66&lt;'CCNL 2019'!$D$1,'CCNL 2019'!$D$1,IF(AND($D66&gt;='CCNL 2019'!$D$1,$D66&lt;'CCNL 2019'!$D$1+365),$D66,"-")))</f>
        <v>-</v>
      </c>
      <c r="S66" s="11" t="str">
        <f>IF($E66&lt;'CCNL 2019'!$D$1,"-",IF(D66&gt;='CCNL 2019'!$D$1+365,"-",IF($E66&gt;='CCNL 2019'!$D$1+365,"31/12/2021",$E66)))</f>
        <v>-</v>
      </c>
      <c r="T66" s="12" t="str">
        <f t="shared" si="4"/>
        <v>0</v>
      </c>
      <c r="U66" s="74">
        <f>IF(C66=0,0,VLOOKUP($C66,CCNL2019ARR,4,FALSE)*T66*13/12*F66)</f>
        <v>0</v>
      </c>
      <c r="V66" s="11" t="str">
        <f>IF($D66=0,"-",IF($D66&lt;'CCNL 2019'!$D$1+365,'CCNL 2019'!$D$1+365,IF(AND($D66&gt;='CCNL 2019'!$D$1+365,$D66&lt;'CCNL 2019'!$D$1+730),$D66,"-")))</f>
        <v>-</v>
      </c>
      <c r="W66" s="11" t="str">
        <f>IF($E66&lt;'CCNL 2019'!$D$1+365,"-",IF(D66&gt;='CCNL 2019'!$D$1+730,"-",IF($E66&gt;='CCNL 2019'!$D$1+730,"31/12/2022",$E66)))</f>
        <v>-</v>
      </c>
      <c r="X66" s="12" t="str">
        <f t="shared" si="5"/>
        <v>0</v>
      </c>
      <c r="Y66" s="75">
        <f>IF(C66=0,0,VLOOKUP($C66,CCNL2019ARR,4,FALSE)*X66*F66)</f>
        <v>0</v>
      </c>
      <c r="Z66" s="85"/>
    </row>
    <row r="67" spans="1:26" x14ac:dyDescent="0.25">
      <c r="A67" s="46">
        <v>65</v>
      </c>
      <c r="B67" s="62"/>
      <c r="C67" s="59"/>
      <c r="D67" s="69"/>
      <c r="E67" s="70"/>
      <c r="F67" s="160"/>
      <c r="G67" s="71">
        <f t="shared" ref="G67:G92" si="6">+M67+Q67+U67+Y67</f>
        <v>0</v>
      </c>
      <c r="H67" s="72"/>
      <c r="I67" s="73">
        <f t="shared" si="1"/>
        <v>0</v>
      </c>
      <c r="J67" s="50" t="str">
        <f>IF($D67=0,"-",IF($D67&lt;'CCNL 2019'!$B$1,'CCNL 2019'!$B$1,IF($D67&lt;'CCNL 2019'!$C$1,$D67,"-")))</f>
        <v>-</v>
      </c>
      <c r="K67" s="11" t="str">
        <f>IF($E67&lt;'CCNL 2019'!$B$1,"-",IF(D67&gt;='CCNL 2019'!$C$1,"-",IF($E67&gt;='CCNL 2019'!$C$1,"31/12/2019",$E67)))</f>
        <v>-</v>
      </c>
      <c r="L67" s="12" t="str">
        <f t="shared" si="2"/>
        <v>0</v>
      </c>
      <c r="M67" s="74">
        <f>IF(C67=0,0,VLOOKUP($C67,CCNL2019ARR,2,FALSE)*L67*13/12*F67)</f>
        <v>0</v>
      </c>
      <c r="N67" s="11" t="str">
        <f>IF($D67=0,"-",IF($D67&lt;'CCNL 2019'!$C$1,'CCNL 2019'!$C$1,IF(AND($D67&gt;='CCNL 2019'!$C$1,$D67&lt;'CCNL 2019'!$D$1),$D67,"-")))</f>
        <v>-</v>
      </c>
      <c r="O67" s="11" t="str">
        <f>IF($E67&lt;'CCNL 2019'!$C$1,"-",IF(D67&gt;='CCNL 2019'!$D$1,"-",IF($E67&gt;='CCNL 2019'!$D$1,"31/12/2020",$E67)))</f>
        <v>-</v>
      </c>
      <c r="P67" s="12" t="str">
        <f t="shared" si="3"/>
        <v>0</v>
      </c>
      <c r="Q67" s="74">
        <f>IF(C67=0,0,VLOOKUP($C67,CCNL2019ARR,3,FALSE)*P67*13/12*F67)</f>
        <v>0</v>
      </c>
      <c r="R67" s="11" t="str">
        <f>IF($D67=0,"-",IF($D67&lt;'CCNL 2019'!$D$1,'CCNL 2019'!$D$1,IF(AND($D67&gt;='CCNL 2019'!$D$1,$D67&lt;'CCNL 2019'!$D$1+365),$D67,"-")))</f>
        <v>-</v>
      </c>
      <c r="S67" s="11" t="str">
        <f>IF($E67&lt;'CCNL 2019'!$D$1,"-",IF(D67&gt;='CCNL 2019'!$D$1+365,"-",IF($E67&gt;='CCNL 2019'!$D$1+365,"31/12/2021",$E67)))</f>
        <v>-</v>
      </c>
      <c r="T67" s="12" t="str">
        <f t="shared" si="4"/>
        <v>0</v>
      </c>
      <c r="U67" s="74">
        <f>IF(C67=0,0,VLOOKUP($C67,CCNL2019ARR,4,FALSE)*T67*13/12*F67)</f>
        <v>0</v>
      </c>
      <c r="V67" s="11" t="str">
        <f>IF($D67=0,"-",IF($D67&lt;'CCNL 2019'!$D$1+365,'CCNL 2019'!$D$1+365,IF(AND($D67&gt;='CCNL 2019'!$D$1+365,$D67&lt;'CCNL 2019'!$D$1+730),$D67,"-")))</f>
        <v>-</v>
      </c>
      <c r="W67" s="11" t="str">
        <f>IF($E67&lt;'CCNL 2019'!$D$1+365,"-",IF(D67&gt;='CCNL 2019'!$D$1+730,"-",IF($E67&gt;='CCNL 2019'!$D$1+730,"31/12/2022",$E67)))</f>
        <v>-</v>
      </c>
      <c r="X67" s="12" t="str">
        <f t="shared" si="5"/>
        <v>0</v>
      </c>
      <c r="Y67" s="75">
        <f>IF(C67=0,0,VLOOKUP($C67,CCNL2019ARR,4,FALSE)*X67*F67)</f>
        <v>0</v>
      </c>
      <c r="Z67" s="85"/>
    </row>
    <row r="68" spans="1:26" x14ac:dyDescent="0.25">
      <c r="A68" s="33">
        <v>66</v>
      </c>
      <c r="B68" s="62"/>
      <c r="C68" s="59"/>
      <c r="D68" s="69"/>
      <c r="E68" s="70"/>
      <c r="F68" s="160"/>
      <c r="G68" s="71">
        <f t="shared" si="6"/>
        <v>0</v>
      </c>
      <c r="H68" s="72"/>
      <c r="I68" s="73">
        <f t="shared" ref="I68:I92" si="7">+G68-H68</f>
        <v>0</v>
      </c>
      <c r="J68" s="50" t="str">
        <f>IF($D68=0,"-",IF($D68&lt;'CCNL 2019'!$B$1,'CCNL 2019'!$B$1,IF($D68&lt;'CCNL 2019'!$C$1,$D68,"-")))</f>
        <v>-</v>
      </c>
      <c r="K68" s="11" t="str">
        <f>IF($E68&lt;'CCNL 2019'!$B$1,"-",IF(D68&gt;='CCNL 2019'!$C$1,"-",IF($E68&gt;='CCNL 2019'!$C$1,"31/12/2019",$E68)))</f>
        <v>-</v>
      </c>
      <c r="L68" s="12" t="str">
        <f t="shared" ref="L68:L92" si="8">IF(AND(J68&lt;&gt;"-",K68&lt;&gt;"-"),DATEDIF(J68, K68, "m")+(DATEDIF(J68, K68, "md")/30),"0")</f>
        <v>0</v>
      </c>
      <c r="M68" s="74">
        <f>IF(C68=0,0,VLOOKUP($C68,CCNL2019ARR,2,FALSE)*L68*13/12*F68)</f>
        <v>0</v>
      </c>
      <c r="N68" s="11" t="str">
        <f>IF($D68=0,"-",IF($D68&lt;'CCNL 2019'!$C$1,'CCNL 2019'!$C$1,IF(AND($D68&gt;='CCNL 2019'!$C$1,$D68&lt;'CCNL 2019'!$D$1),$D68,"-")))</f>
        <v>-</v>
      </c>
      <c r="O68" s="11" t="str">
        <f>IF($E68&lt;'CCNL 2019'!$C$1,"-",IF(D68&gt;='CCNL 2019'!$D$1,"-",IF($E68&gt;='CCNL 2019'!$D$1,"31/12/2020",$E68)))</f>
        <v>-</v>
      </c>
      <c r="P68" s="12" t="str">
        <f t="shared" ref="P68:P92" si="9">IF(AND(N68&lt;&gt;"-",O68&lt;&gt;"-"),DATEDIF(N68, O68, "m")+DATEDIF(N68, O68, "md")/30,"0")</f>
        <v>0</v>
      </c>
      <c r="Q68" s="74">
        <f>IF(C68=0,0,VLOOKUP($C68,CCNL2019ARR,3,FALSE)*P68*13/12*F68)</f>
        <v>0</v>
      </c>
      <c r="R68" s="11" t="str">
        <f>IF($D68=0,"-",IF($D68&lt;'CCNL 2019'!$D$1,'CCNL 2019'!$D$1,IF(AND($D68&gt;='CCNL 2019'!$D$1,$D68&lt;'CCNL 2019'!$D$1+365),$D68,"-")))</f>
        <v>-</v>
      </c>
      <c r="S68" s="11" t="str">
        <f>IF($E68&lt;'CCNL 2019'!$D$1,"-",IF(D68&gt;='CCNL 2019'!$D$1+365,"-",IF($E68&gt;='CCNL 2019'!$D$1+365,"31/12/2021",$E68)))</f>
        <v>-</v>
      </c>
      <c r="T68" s="12" t="str">
        <f t="shared" ref="T68:T92" si="10">IF(AND(R68&lt;&gt;"-",S68&lt;&gt;"-"),DATEDIF(R68, S68, "m")+DATEDIF(R68, S68, "md")/30,"0")</f>
        <v>0</v>
      </c>
      <c r="U68" s="74">
        <f>IF(C68=0,0,VLOOKUP($C68,CCNL2019ARR,4,FALSE)*T68*13/12*F68)</f>
        <v>0</v>
      </c>
      <c r="V68" s="11" t="str">
        <f>IF($D68=0,"-",IF($D68&lt;'CCNL 2019'!$D$1+365,'CCNL 2019'!$D$1+365,IF(AND($D68&gt;='CCNL 2019'!$D$1+365,$D68&lt;'CCNL 2019'!$D$1+730),$D68,"-")))</f>
        <v>-</v>
      </c>
      <c r="W68" s="11" t="str">
        <f>IF($E68&lt;'CCNL 2019'!$D$1+365,"-",IF(D68&gt;='CCNL 2019'!$D$1+730,"-",IF($E68&gt;='CCNL 2019'!$D$1+730,"31/12/2022",$E68)))</f>
        <v>-</v>
      </c>
      <c r="X68" s="12" t="str">
        <f t="shared" ref="X68:X92" si="11">IF(AND(V68&lt;&gt;"-",W68&lt;&gt;"-"),DATEDIF(V68, W68, "m")+DATEDIF(V68, W68, "md")/30,"0")</f>
        <v>0</v>
      </c>
      <c r="Y68" s="75">
        <f>IF(C68=0,0,VLOOKUP($C68,CCNL2019ARR,4,FALSE)*X68*F68)</f>
        <v>0</v>
      </c>
      <c r="Z68" s="85"/>
    </row>
    <row r="69" spans="1:26" x14ac:dyDescent="0.25">
      <c r="A69" s="46">
        <v>67</v>
      </c>
      <c r="B69" s="62"/>
      <c r="C69" s="59"/>
      <c r="D69" s="69"/>
      <c r="E69" s="70"/>
      <c r="F69" s="160"/>
      <c r="G69" s="71">
        <f t="shared" si="6"/>
        <v>0</v>
      </c>
      <c r="H69" s="72"/>
      <c r="I69" s="73">
        <f t="shared" si="7"/>
        <v>0</v>
      </c>
      <c r="J69" s="50" t="str">
        <f>IF($D69=0,"-",IF($D69&lt;'CCNL 2019'!$B$1,'CCNL 2019'!$B$1,IF($D69&lt;'CCNL 2019'!$C$1,$D69,"-")))</f>
        <v>-</v>
      </c>
      <c r="K69" s="11" t="str">
        <f>IF($E69&lt;'CCNL 2019'!$B$1,"-",IF(D69&gt;='CCNL 2019'!$C$1,"-",IF($E69&gt;='CCNL 2019'!$C$1,"31/12/2019",$E69)))</f>
        <v>-</v>
      </c>
      <c r="L69" s="12" t="str">
        <f t="shared" si="8"/>
        <v>0</v>
      </c>
      <c r="M69" s="74">
        <f>IF(C69=0,0,VLOOKUP($C69,CCNL2019ARR,2,FALSE)*L69*13/12*F69)</f>
        <v>0</v>
      </c>
      <c r="N69" s="11" t="str">
        <f>IF($D69=0,"-",IF($D69&lt;'CCNL 2019'!$C$1,'CCNL 2019'!$C$1,IF(AND($D69&gt;='CCNL 2019'!$C$1,$D69&lt;'CCNL 2019'!$D$1),$D69,"-")))</f>
        <v>-</v>
      </c>
      <c r="O69" s="11" t="str">
        <f>IF($E69&lt;'CCNL 2019'!$C$1,"-",IF(D69&gt;='CCNL 2019'!$D$1,"-",IF($E69&gt;='CCNL 2019'!$D$1,"31/12/2020",$E69)))</f>
        <v>-</v>
      </c>
      <c r="P69" s="12" t="str">
        <f t="shared" si="9"/>
        <v>0</v>
      </c>
      <c r="Q69" s="74">
        <f>IF(C69=0,0,VLOOKUP($C69,CCNL2019ARR,3,FALSE)*P69*13/12*F69)</f>
        <v>0</v>
      </c>
      <c r="R69" s="11" t="str">
        <f>IF($D69=0,"-",IF($D69&lt;'CCNL 2019'!$D$1,'CCNL 2019'!$D$1,IF(AND($D69&gt;='CCNL 2019'!$D$1,$D69&lt;'CCNL 2019'!$D$1+365),$D69,"-")))</f>
        <v>-</v>
      </c>
      <c r="S69" s="11" t="str">
        <f>IF($E69&lt;'CCNL 2019'!$D$1,"-",IF(D69&gt;='CCNL 2019'!$D$1+365,"-",IF($E69&gt;='CCNL 2019'!$D$1+365,"31/12/2021",$E69)))</f>
        <v>-</v>
      </c>
      <c r="T69" s="12" t="str">
        <f t="shared" si="10"/>
        <v>0</v>
      </c>
      <c r="U69" s="74">
        <f>IF(C69=0,0,VLOOKUP($C69,CCNL2019ARR,4,FALSE)*T69*13/12*F69)</f>
        <v>0</v>
      </c>
      <c r="V69" s="11" t="str">
        <f>IF($D69=0,"-",IF($D69&lt;'CCNL 2019'!$D$1+365,'CCNL 2019'!$D$1+365,IF(AND($D69&gt;='CCNL 2019'!$D$1+365,$D69&lt;'CCNL 2019'!$D$1+730),$D69,"-")))</f>
        <v>-</v>
      </c>
      <c r="W69" s="11" t="str">
        <f>IF($E69&lt;'CCNL 2019'!$D$1+365,"-",IF(D69&gt;='CCNL 2019'!$D$1+730,"-",IF($E69&gt;='CCNL 2019'!$D$1+730,"31/12/2022",$E69)))</f>
        <v>-</v>
      </c>
      <c r="X69" s="12" t="str">
        <f t="shared" si="11"/>
        <v>0</v>
      </c>
      <c r="Y69" s="75">
        <f>IF(C69=0,0,VLOOKUP($C69,CCNL2019ARR,4,FALSE)*X69*F69)</f>
        <v>0</v>
      </c>
      <c r="Z69" s="85"/>
    </row>
    <row r="70" spans="1:26" x14ac:dyDescent="0.25">
      <c r="A70" s="33">
        <v>68</v>
      </c>
      <c r="B70" s="62"/>
      <c r="C70" s="59"/>
      <c r="D70" s="69"/>
      <c r="E70" s="70"/>
      <c r="F70" s="160"/>
      <c r="G70" s="71">
        <f t="shared" si="6"/>
        <v>0</v>
      </c>
      <c r="H70" s="72"/>
      <c r="I70" s="73">
        <f t="shared" si="7"/>
        <v>0</v>
      </c>
      <c r="J70" s="50" t="str">
        <f>IF($D70=0,"-",IF($D70&lt;'CCNL 2019'!$B$1,'CCNL 2019'!$B$1,IF($D70&lt;'CCNL 2019'!$C$1,$D70,"-")))</f>
        <v>-</v>
      </c>
      <c r="K70" s="11" t="str">
        <f>IF($E70&lt;'CCNL 2019'!$B$1,"-",IF(D70&gt;='CCNL 2019'!$C$1,"-",IF($E70&gt;='CCNL 2019'!$C$1,"31/12/2019",$E70)))</f>
        <v>-</v>
      </c>
      <c r="L70" s="12" t="str">
        <f t="shared" si="8"/>
        <v>0</v>
      </c>
      <c r="M70" s="74">
        <f>IF(C70=0,0,VLOOKUP($C70,CCNL2019ARR,2,FALSE)*L70*13/12*F70)</f>
        <v>0</v>
      </c>
      <c r="N70" s="11" t="str">
        <f>IF($D70=0,"-",IF($D70&lt;'CCNL 2019'!$C$1,'CCNL 2019'!$C$1,IF(AND($D70&gt;='CCNL 2019'!$C$1,$D70&lt;'CCNL 2019'!$D$1),$D70,"-")))</f>
        <v>-</v>
      </c>
      <c r="O70" s="11" t="str">
        <f>IF($E70&lt;'CCNL 2019'!$C$1,"-",IF(D70&gt;='CCNL 2019'!$D$1,"-",IF($E70&gt;='CCNL 2019'!$D$1,"31/12/2020",$E70)))</f>
        <v>-</v>
      </c>
      <c r="P70" s="12" t="str">
        <f t="shared" si="9"/>
        <v>0</v>
      </c>
      <c r="Q70" s="74">
        <f>IF(C70=0,0,VLOOKUP($C70,CCNL2019ARR,3,FALSE)*P70*13/12*F70)</f>
        <v>0</v>
      </c>
      <c r="R70" s="11" t="str">
        <f>IF($D70=0,"-",IF($D70&lt;'CCNL 2019'!$D$1,'CCNL 2019'!$D$1,IF(AND($D70&gt;='CCNL 2019'!$D$1,$D70&lt;'CCNL 2019'!$D$1+365),$D70,"-")))</f>
        <v>-</v>
      </c>
      <c r="S70" s="11" t="str">
        <f>IF($E70&lt;'CCNL 2019'!$D$1,"-",IF(D70&gt;='CCNL 2019'!$D$1+365,"-",IF($E70&gt;='CCNL 2019'!$D$1+365,"31/12/2021",$E70)))</f>
        <v>-</v>
      </c>
      <c r="T70" s="12" t="str">
        <f t="shared" si="10"/>
        <v>0</v>
      </c>
      <c r="U70" s="74">
        <f>IF(C70=0,0,VLOOKUP($C70,CCNL2019ARR,4,FALSE)*T70*13/12*F70)</f>
        <v>0</v>
      </c>
      <c r="V70" s="11" t="str">
        <f>IF($D70=0,"-",IF($D70&lt;'CCNL 2019'!$D$1+365,'CCNL 2019'!$D$1+365,IF(AND($D70&gt;='CCNL 2019'!$D$1+365,$D70&lt;'CCNL 2019'!$D$1+730),$D70,"-")))</f>
        <v>-</v>
      </c>
      <c r="W70" s="11" t="str">
        <f>IF($E70&lt;'CCNL 2019'!$D$1+365,"-",IF(D70&gt;='CCNL 2019'!$D$1+730,"-",IF($E70&gt;='CCNL 2019'!$D$1+730,"31/12/2022",$E70)))</f>
        <v>-</v>
      </c>
      <c r="X70" s="12" t="str">
        <f t="shared" si="11"/>
        <v>0</v>
      </c>
      <c r="Y70" s="75">
        <f>IF(C70=0,0,VLOOKUP($C70,CCNL2019ARR,4,FALSE)*X70*F70)</f>
        <v>0</v>
      </c>
      <c r="Z70" s="85"/>
    </row>
    <row r="71" spans="1:26" x14ac:dyDescent="0.25">
      <c r="A71" s="46">
        <v>69</v>
      </c>
      <c r="B71" s="62"/>
      <c r="C71" s="59"/>
      <c r="D71" s="69"/>
      <c r="E71" s="70"/>
      <c r="F71" s="160"/>
      <c r="G71" s="71">
        <f t="shared" si="6"/>
        <v>0</v>
      </c>
      <c r="H71" s="72"/>
      <c r="I71" s="73">
        <f t="shared" si="7"/>
        <v>0</v>
      </c>
      <c r="J71" s="50" t="str">
        <f>IF($D71=0,"-",IF($D71&lt;'CCNL 2019'!$B$1,'CCNL 2019'!$B$1,IF($D71&lt;'CCNL 2019'!$C$1,$D71,"-")))</f>
        <v>-</v>
      </c>
      <c r="K71" s="11" t="str">
        <f>IF($E71&lt;'CCNL 2019'!$B$1,"-",IF(D71&gt;='CCNL 2019'!$C$1,"-",IF($E71&gt;='CCNL 2019'!$C$1,"31/12/2019",$E71)))</f>
        <v>-</v>
      </c>
      <c r="L71" s="12" t="str">
        <f t="shared" si="8"/>
        <v>0</v>
      </c>
      <c r="M71" s="74">
        <f>IF(C71=0,0,VLOOKUP($C71,CCNL2019ARR,2,FALSE)*L71*13/12*F71)</f>
        <v>0</v>
      </c>
      <c r="N71" s="11" t="str">
        <f>IF($D71=0,"-",IF($D71&lt;'CCNL 2019'!$C$1,'CCNL 2019'!$C$1,IF(AND($D71&gt;='CCNL 2019'!$C$1,$D71&lt;'CCNL 2019'!$D$1),$D71,"-")))</f>
        <v>-</v>
      </c>
      <c r="O71" s="11" t="str">
        <f>IF($E71&lt;'CCNL 2019'!$C$1,"-",IF(D71&gt;='CCNL 2019'!$D$1,"-",IF($E71&gt;='CCNL 2019'!$D$1,"31/12/2020",$E71)))</f>
        <v>-</v>
      </c>
      <c r="P71" s="12" t="str">
        <f t="shared" si="9"/>
        <v>0</v>
      </c>
      <c r="Q71" s="74">
        <f>IF(C71=0,0,VLOOKUP($C71,CCNL2019ARR,3,FALSE)*P71*13/12*F71)</f>
        <v>0</v>
      </c>
      <c r="R71" s="11" t="str">
        <f>IF($D71=0,"-",IF($D71&lt;'CCNL 2019'!$D$1,'CCNL 2019'!$D$1,IF(AND($D71&gt;='CCNL 2019'!$D$1,$D71&lt;'CCNL 2019'!$D$1+365),$D71,"-")))</f>
        <v>-</v>
      </c>
      <c r="S71" s="11" t="str">
        <f>IF($E71&lt;'CCNL 2019'!$D$1,"-",IF(D71&gt;='CCNL 2019'!$D$1+365,"-",IF($E71&gt;='CCNL 2019'!$D$1+365,"31/12/2021",$E71)))</f>
        <v>-</v>
      </c>
      <c r="T71" s="12" t="str">
        <f t="shared" si="10"/>
        <v>0</v>
      </c>
      <c r="U71" s="74">
        <f>IF(C71=0,0,VLOOKUP($C71,CCNL2019ARR,4,FALSE)*T71*13/12*F71)</f>
        <v>0</v>
      </c>
      <c r="V71" s="11" t="str">
        <f>IF($D71=0,"-",IF($D71&lt;'CCNL 2019'!$D$1+365,'CCNL 2019'!$D$1+365,IF(AND($D71&gt;='CCNL 2019'!$D$1+365,$D71&lt;'CCNL 2019'!$D$1+730),$D71,"-")))</f>
        <v>-</v>
      </c>
      <c r="W71" s="11" t="str">
        <f>IF($E71&lt;'CCNL 2019'!$D$1+365,"-",IF(D71&gt;='CCNL 2019'!$D$1+730,"-",IF($E71&gt;='CCNL 2019'!$D$1+730,"31/12/2022",$E71)))</f>
        <v>-</v>
      </c>
      <c r="X71" s="12" t="str">
        <f t="shared" si="11"/>
        <v>0</v>
      </c>
      <c r="Y71" s="75">
        <f>IF(C71=0,0,VLOOKUP($C71,CCNL2019ARR,4,FALSE)*X71*F71)</f>
        <v>0</v>
      </c>
      <c r="Z71" s="85"/>
    </row>
    <row r="72" spans="1:26" x14ac:dyDescent="0.25">
      <c r="A72" s="33">
        <v>70</v>
      </c>
      <c r="B72" s="62"/>
      <c r="C72" s="59"/>
      <c r="D72" s="69"/>
      <c r="E72" s="70"/>
      <c r="F72" s="160"/>
      <c r="G72" s="71">
        <f t="shared" si="6"/>
        <v>0</v>
      </c>
      <c r="H72" s="72"/>
      <c r="I72" s="73">
        <f t="shared" si="7"/>
        <v>0</v>
      </c>
      <c r="J72" s="50" t="str">
        <f>IF($D72=0,"-",IF($D72&lt;'CCNL 2019'!$B$1,'CCNL 2019'!$B$1,IF($D72&lt;'CCNL 2019'!$C$1,$D72,"-")))</f>
        <v>-</v>
      </c>
      <c r="K72" s="11" t="str">
        <f>IF($E72&lt;'CCNL 2019'!$B$1,"-",IF(D72&gt;='CCNL 2019'!$C$1,"-",IF($E72&gt;='CCNL 2019'!$C$1,"31/12/2019",$E72)))</f>
        <v>-</v>
      </c>
      <c r="L72" s="12" t="str">
        <f t="shared" si="8"/>
        <v>0</v>
      </c>
      <c r="M72" s="74">
        <f>IF(C72=0,0,VLOOKUP($C72,CCNL2019ARR,2,FALSE)*L72*13/12*F72)</f>
        <v>0</v>
      </c>
      <c r="N72" s="11" t="str">
        <f>IF($D72=0,"-",IF($D72&lt;'CCNL 2019'!$C$1,'CCNL 2019'!$C$1,IF(AND($D72&gt;='CCNL 2019'!$C$1,$D72&lt;'CCNL 2019'!$D$1),$D72,"-")))</f>
        <v>-</v>
      </c>
      <c r="O72" s="11" t="str">
        <f>IF($E72&lt;'CCNL 2019'!$C$1,"-",IF(D72&gt;='CCNL 2019'!$D$1,"-",IF($E72&gt;='CCNL 2019'!$D$1,"31/12/2020",$E72)))</f>
        <v>-</v>
      </c>
      <c r="P72" s="12" t="str">
        <f t="shared" si="9"/>
        <v>0</v>
      </c>
      <c r="Q72" s="74">
        <f>IF(C72=0,0,VLOOKUP($C72,CCNL2019ARR,3,FALSE)*P72*13/12*F72)</f>
        <v>0</v>
      </c>
      <c r="R72" s="11" t="str">
        <f>IF($D72=0,"-",IF($D72&lt;'CCNL 2019'!$D$1,'CCNL 2019'!$D$1,IF(AND($D72&gt;='CCNL 2019'!$D$1,$D72&lt;'CCNL 2019'!$D$1+365),$D72,"-")))</f>
        <v>-</v>
      </c>
      <c r="S72" s="11" t="str">
        <f>IF($E72&lt;'CCNL 2019'!$D$1,"-",IF(D72&gt;='CCNL 2019'!$D$1+365,"-",IF($E72&gt;='CCNL 2019'!$D$1+365,"31/12/2021",$E72)))</f>
        <v>-</v>
      </c>
      <c r="T72" s="12" t="str">
        <f t="shared" si="10"/>
        <v>0</v>
      </c>
      <c r="U72" s="74">
        <f>IF(C72=0,0,VLOOKUP($C72,CCNL2019ARR,4,FALSE)*T72*13/12*F72)</f>
        <v>0</v>
      </c>
      <c r="V72" s="11" t="str">
        <f>IF($D72=0,"-",IF($D72&lt;'CCNL 2019'!$D$1+365,'CCNL 2019'!$D$1+365,IF(AND($D72&gt;='CCNL 2019'!$D$1+365,$D72&lt;'CCNL 2019'!$D$1+730),$D72,"-")))</f>
        <v>-</v>
      </c>
      <c r="W72" s="11" t="str">
        <f>IF($E72&lt;'CCNL 2019'!$D$1+365,"-",IF(D72&gt;='CCNL 2019'!$D$1+730,"-",IF($E72&gt;='CCNL 2019'!$D$1+730,"31/12/2022",$E72)))</f>
        <v>-</v>
      </c>
      <c r="X72" s="12" t="str">
        <f t="shared" si="11"/>
        <v>0</v>
      </c>
      <c r="Y72" s="75">
        <f>IF(C72=0,0,VLOOKUP($C72,CCNL2019ARR,4,FALSE)*X72*F72)</f>
        <v>0</v>
      </c>
      <c r="Z72" s="85"/>
    </row>
    <row r="73" spans="1:26" x14ac:dyDescent="0.25">
      <c r="A73" s="46">
        <v>71</v>
      </c>
      <c r="B73" s="62"/>
      <c r="C73" s="59"/>
      <c r="D73" s="69"/>
      <c r="E73" s="70"/>
      <c r="F73" s="160"/>
      <c r="G73" s="71">
        <f t="shared" si="6"/>
        <v>0</v>
      </c>
      <c r="H73" s="72"/>
      <c r="I73" s="73">
        <f t="shared" si="7"/>
        <v>0</v>
      </c>
      <c r="J73" s="50" t="str">
        <f>IF($D73=0,"-",IF($D73&lt;'CCNL 2019'!$B$1,'CCNL 2019'!$B$1,IF($D73&lt;'CCNL 2019'!$C$1,$D73,"-")))</f>
        <v>-</v>
      </c>
      <c r="K73" s="11" t="str">
        <f>IF($E73&lt;'CCNL 2019'!$B$1,"-",IF(D73&gt;='CCNL 2019'!$C$1,"-",IF($E73&gt;='CCNL 2019'!$C$1,"31/12/2019",$E73)))</f>
        <v>-</v>
      </c>
      <c r="L73" s="12" t="str">
        <f t="shared" si="8"/>
        <v>0</v>
      </c>
      <c r="M73" s="74">
        <f>IF(C73=0,0,VLOOKUP($C73,CCNL2019ARR,2,FALSE)*L73*13/12*F73)</f>
        <v>0</v>
      </c>
      <c r="N73" s="11" t="str">
        <f>IF($D73=0,"-",IF($D73&lt;'CCNL 2019'!$C$1,'CCNL 2019'!$C$1,IF(AND($D73&gt;='CCNL 2019'!$C$1,$D73&lt;'CCNL 2019'!$D$1),$D73,"-")))</f>
        <v>-</v>
      </c>
      <c r="O73" s="11" t="str">
        <f>IF($E73&lt;'CCNL 2019'!$C$1,"-",IF(D73&gt;='CCNL 2019'!$D$1,"-",IF($E73&gt;='CCNL 2019'!$D$1,"31/12/2020",$E73)))</f>
        <v>-</v>
      </c>
      <c r="P73" s="12" t="str">
        <f t="shared" si="9"/>
        <v>0</v>
      </c>
      <c r="Q73" s="74">
        <f>IF(C73=0,0,VLOOKUP($C73,CCNL2019ARR,3,FALSE)*P73*13/12*F73)</f>
        <v>0</v>
      </c>
      <c r="R73" s="11" t="str">
        <f>IF($D73=0,"-",IF($D73&lt;'CCNL 2019'!$D$1,'CCNL 2019'!$D$1,IF(AND($D73&gt;='CCNL 2019'!$D$1,$D73&lt;'CCNL 2019'!$D$1+365),$D73,"-")))</f>
        <v>-</v>
      </c>
      <c r="S73" s="11" t="str">
        <f>IF($E73&lt;'CCNL 2019'!$D$1,"-",IF(D73&gt;='CCNL 2019'!$D$1+365,"-",IF($E73&gt;='CCNL 2019'!$D$1+365,"31/12/2021",$E73)))</f>
        <v>-</v>
      </c>
      <c r="T73" s="12" t="str">
        <f t="shared" si="10"/>
        <v>0</v>
      </c>
      <c r="U73" s="74">
        <f>IF(C73=0,0,VLOOKUP($C73,CCNL2019ARR,4,FALSE)*T73*13/12*F73)</f>
        <v>0</v>
      </c>
      <c r="V73" s="11" t="str">
        <f>IF($D73=0,"-",IF($D73&lt;'CCNL 2019'!$D$1+365,'CCNL 2019'!$D$1+365,IF(AND($D73&gt;='CCNL 2019'!$D$1+365,$D73&lt;'CCNL 2019'!$D$1+730),$D73,"-")))</f>
        <v>-</v>
      </c>
      <c r="W73" s="11" t="str">
        <f>IF($E73&lt;'CCNL 2019'!$D$1+365,"-",IF(D73&gt;='CCNL 2019'!$D$1+730,"-",IF($E73&gt;='CCNL 2019'!$D$1+730,"31/12/2022",$E73)))</f>
        <v>-</v>
      </c>
      <c r="X73" s="12" t="str">
        <f t="shared" si="11"/>
        <v>0</v>
      </c>
      <c r="Y73" s="75">
        <f>IF(C73=0,0,VLOOKUP($C73,CCNL2019ARR,4,FALSE)*X73*F73)</f>
        <v>0</v>
      </c>
      <c r="Z73" s="85"/>
    </row>
    <row r="74" spans="1:26" x14ac:dyDescent="0.25">
      <c r="A74" s="33">
        <v>72</v>
      </c>
      <c r="B74" s="62"/>
      <c r="C74" s="59"/>
      <c r="D74" s="69"/>
      <c r="E74" s="70"/>
      <c r="F74" s="160"/>
      <c r="G74" s="71">
        <f t="shared" si="6"/>
        <v>0</v>
      </c>
      <c r="H74" s="72"/>
      <c r="I74" s="73">
        <f t="shared" si="7"/>
        <v>0</v>
      </c>
      <c r="J74" s="50" t="str">
        <f>IF($D74=0,"-",IF($D74&lt;'CCNL 2019'!$B$1,'CCNL 2019'!$B$1,IF($D74&lt;'CCNL 2019'!$C$1,$D74,"-")))</f>
        <v>-</v>
      </c>
      <c r="K74" s="11" t="str">
        <f>IF($E74&lt;'CCNL 2019'!$B$1,"-",IF(D74&gt;='CCNL 2019'!$C$1,"-",IF($E74&gt;='CCNL 2019'!$C$1,"31/12/2019",$E74)))</f>
        <v>-</v>
      </c>
      <c r="L74" s="12" t="str">
        <f t="shared" si="8"/>
        <v>0</v>
      </c>
      <c r="M74" s="74">
        <f>IF(C74=0,0,VLOOKUP($C74,CCNL2019ARR,2,FALSE)*L74*13/12*F74)</f>
        <v>0</v>
      </c>
      <c r="N74" s="11" t="str">
        <f>IF($D74=0,"-",IF($D74&lt;'CCNL 2019'!$C$1,'CCNL 2019'!$C$1,IF(AND($D74&gt;='CCNL 2019'!$C$1,$D74&lt;'CCNL 2019'!$D$1),$D74,"-")))</f>
        <v>-</v>
      </c>
      <c r="O74" s="11" t="str">
        <f>IF($E74&lt;'CCNL 2019'!$C$1,"-",IF(D74&gt;='CCNL 2019'!$D$1,"-",IF($E74&gt;='CCNL 2019'!$D$1,"31/12/2020",$E74)))</f>
        <v>-</v>
      </c>
      <c r="P74" s="12" t="str">
        <f t="shared" si="9"/>
        <v>0</v>
      </c>
      <c r="Q74" s="74">
        <f>IF(C74=0,0,VLOOKUP($C74,CCNL2019ARR,3,FALSE)*P74*13/12*F74)</f>
        <v>0</v>
      </c>
      <c r="R74" s="11" t="str">
        <f>IF($D74=0,"-",IF($D74&lt;'CCNL 2019'!$D$1,'CCNL 2019'!$D$1,IF(AND($D74&gt;='CCNL 2019'!$D$1,$D74&lt;'CCNL 2019'!$D$1+365),$D74,"-")))</f>
        <v>-</v>
      </c>
      <c r="S74" s="11" t="str">
        <f>IF($E74&lt;'CCNL 2019'!$D$1,"-",IF(D74&gt;='CCNL 2019'!$D$1+365,"-",IF($E74&gt;='CCNL 2019'!$D$1+365,"31/12/2021",$E74)))</f>
        <v>-</v>
      </c>
      <c r="T74" s="12" t="str">
        <f t="shared" si="10"/>
        <v>0</v>
      </c>
      <c r="U74" s="74">
        <f>IF(C74=0,0,VLOOKUP($C74,CCNL2019ARR,4,FALSE)*T74*13/12*F74)</f>
        <v>0</v>
      </c>
      <c r="V74" s="11" t="str">
        <f>IF($D74=0,"-",IF($D74&lt;'CCNL 2019'!$D$1+365,'CCNL 2019'!$D$1+365,IF(AND($D74&gt;='CCNL 2019'!$D$1+365,$D74&lt;'CCNL 2019'!$D$1+730),$D74,"-")))</f>
        <v>-</v>
      </c>
      <c r="W74" s="11" t="str">
        <f>IF($E74&lt;'CCNL 2019'!$D$1+365,"-",IF(D74&gt;='CCNL 2019'!$D$1+730,"-",IF($E74&gt;='CCNL 2019'!$D$1+730,"31/12/2022",$E74)))</f>
        <v>-</v>
      </c>
      <c r="X74" s="12" t="str">
        <f t="shared" si="11"/>
        <v>0</v>
      </c>
      <c r="Y74" s="75">
        <f>IF(C74=0,0,VLOOKUP($C74,CCNL2019ARR,4,FALSE)*X74*F74)</f>
        <v>0</v>
      </c>
      <c r="Z74" s="85"/>
    </row>
    <row r="75" spans="1:26" x14ac:dyDescent="0.25">
      <c r="A75" s="46">
        <v>73</v>
      </c>
      <c r="B75" s="62"/>
      <c r="C75" s="59"/>
      <c r="D75" s="69"/>
      <c r="E75" s="70"/>
      <c r="F75" s="160"/>
      <c r="G75" s="71">
        <f t="shared" si="6"/>
        <v>0</v>
      </c>
      <c r="H75" s="72"/>
      <c r="I75" s="73">
        <f t="shared" si="7"/>
        <v>0</v>
      </c>
      <c r="J75" s="50" t="str">
        <f>IF($D75=0,"-",IF($D75&lt;'CCNL 2019'!$B$1,'CCNL 2019'!$B$1,IF($D75&lt;'CCNL 2019'!$C$1,$D75,"-")))</f>
        <v>-</v>
      </c>
      <c r="K75" s="11" t="str">
        <f>IF($E75&lt;'CCNL 2019'!$B$1,"-",IF(D75&gt;='CCNL 2019'!$C$1,"-",IF($E75&gt;='CCNL 2019'!$C$1,"31/12/2019",$E75)))</f>
        <v>-</v>
      </c>
      <c r="L75" s="12" t="str">
        <f t="shared" si="8"/>
        <v>0</v>
      </c>
      <c r="M75" s="74">
        <f>IF(C75=0,0,VLOOKUP($C75,CCNL2019ARR,2,FALSE)*L75*13/12*F75)</f>
        <v>0</v>
      </c>
      <c r="N75" s="11" t="str">
        <f>IF($D75=0,"-",IF($D75&lt;'CCNL 2019'!$C$1,'CCNL 2019'!$C$1,IF(AND($D75&gt;='CCNL 2019'!$C$1,$D75&lt;'CCNL 2019'!$D$1),$D75,"-")))</f>
        <v>-</v>
      </c>
      <c r="O75" s="11" t="str">
        <f>IF($E75&lt;'CCNL 2019'!$C$1,"-",IF(D75&gt;='CCNL 2019'!$D$1,"-",IF($E75&gt;='CCNL 2019'!$D$1,"31/12/2020",$E75)))</f>
        <v>-</v>
      </c>
      <c r="P75" s="12" t="str">
        <f t="shared" si="9"/>
        <v>0</v>
      </c>
      <c r="Q75" s="74">
        <f>IF(C75=0,0,VLOOKUP($C75,CCNL2019ARR,3,FALSE)*P75*13/12*F75)</f>
        <v>0</v>
      </c>
      <c r="R75" s="11" t="str">
        <f>IF($D75=0,"-",IF($D75&lt;'CCNL 2019'!$D$1,'CCNL 2019'!$D$1,IF(AND($D75&gt;='CCNL 2019'!$D$1,$D75&lt;'CCNL 2019'!$D$1+365),$D75,"-")))</f>
        <v>-</v>
      </c>
      <c r="S75" s="11" t="str">
        <f>IF($E75&lt;'CCNL 2019'!$D$1,"-",IF(D75&gt;='CCNL 2019'!$D$1+365,"-",IF($E75&gt;='CCNL 2019'!$D$1+365,"31/12/2021",$E75)))</f>
        <v>-</v>
      </c>
      <c r="T75" s="12" t="str">
        <f t="shared" si="10"/>
        <v>0</v>
      </c>
      <c r="U75" s="74">
        <f>IF(C75=0,0,VLOOKUP($C75,CCNL2019ARR,4,FALSE)*T75*13/12*F75)</f>
        <v>0</v>
      </c>
      <c r="V75" s="11" t="str">
        <f>IF($D75=0,"-",IF($D75&lt;'CCNL 2019'!$D$1+365,'CCNL 2019'!$D$1+365,IF(AND($D75&gt;='CCNL 2019'!$D$1+365,$D75&lt;'CCNL 2019'!$D$1+730),$D75,"-")))</f>
        <v>-</v>
      </c>
      <c r="W75" s="11" t="str">
        <f>IF($E75&lt;'CCNL 2019'!$D$1+365,"-",IF(D75&gt;='CCNL 2019'!$D$1+730,"-",IF($E75&gt;='CCNL 2019'!$D$1+730,"31/12/2022",$E75)))</f>
        <v>-</v>
      </c>
      <c r="X75" s="12" t="str">
        <f t="shared" si="11"/>
        <v>0</v>
      </c>
      <c r="Y75" s="75">
        <f>IF(C75=0,0,VLOOKUP($C75,CCNL2019ARR,4,FALSE)*X75*F75)</f>
        <v>0</v>
      </c>
      <c r="Z75" s="85"/>
    </row>
    <row r="76" spans="1:26" x14ac:dyDescent="0.25">
      <c r="A76" s="33">
        <v>74</v>
      </c>
      <c r="B76" s="62"/>
      <c r="C76" s="59"/>
      <c r="D76" s="69"/>
      <c r="E76" s="70"/>
      <c r="F76" s="160"/>
      <c r="G76" s="71">
        <f t="shared" si="6"/>
        <v>0</v>
      </c>
      <c r="H76" s="72"/>
      <c r="I76" s="73">
        <f t="shared" si="7"/>
        <v>0</v>
      </c>
      <c r="J76" s="50" t="str">
        <f>IF($D76=0,"-",IF($D76&lt;'CCNL 2019'!$B$1,'CCNL 2019'!$B$1,IF($D76&lt;'CCNL 2019'!$C$1,$D76,"-")))</f>
        <v>-</v>
      </c>
      <c r="K76" s="11" t="str">
        <f>IF($E76&lt;'CCNL 2019'!$B$1,"-",IF(D76&gt;='CCNL 2019'!$C$1,"-",IF($E76&gt;='CCNL 2019'!$C$1,"31/12/2019",$E76)))</f>
        <v>-</v>
      </c>
      <c r="L76" s="12" t="str">
        <f t="shared" si="8"/>
        <v>0</v>
      </c>
      <c r="M76" s="74">
        <f>IF(C76=0,0,VLOOKUP($C76,CCNL2019ARR,2,FALSE)*L76*13/12*F76)</f>
        <v>0</v>
      </c>
      <c r="N76" s="11" t="str">
        <f>IF($D76=0,"-",IF($D76&lt;'CCNL 2019'!$C$1,'CCNL 2019'!$C$1,IF(AND($D76&gt;='CCNL 2019'!$C$1,$D76&lt;'CCNL 2019'!$D$1),$D76,"-")))</f>
        <v>-</v>
      </c>
      <c r="O76" s="11" t="str">
        <f>IF($E76&lt;'CCNL 2019'!$C$1,"-",IF(D76&gt;='CCNL 2019'!$D$1,"-",IF($E76&gt;='CCNL 2019'!$D$1,"31/12/2020",$E76)))</f>
        <v>-</v>
      </c>
      <c r="P76" s="12" t="str">
        <f t="shared" si="9"/>
        <v>0</v>
      </c>
      <c r="Q76" s="74">
        <f>IF(C76=0,0,VLOOKUP($C76,CCNL2019ARR,3,FALSE)*P76*13/12*F76)</f>
        <v>0</v>
      </c>
      <c r="R76" s="11" t="str">
        <f>IF($D76=0,"-",IF($D76&lt;'CCNL 2019'!$D$1,'CCNL 2019'!$D$1,IF(AND($D76&gt;='CCNL 2019'!$D$1,$D76&lt;'CCNL 2019'!$D$1+365),$D76,"-")))</f>
        <v>-</v>
      </c>
      <c r="S76" s="11" t="str">
        <f>IF($E76&lt;'CCNL 2019'!$D$1,"-",IF(D76&gt;='CCNL 2019'!$D$1+365,"-",IF($E76&gt;='CCNL 2019'!$D$1+365,"31/12/2021",$E76)))</f>
        <v>-</v>
      </c>
      <c r="T76" s="12" t="str">
        <f t="shared" si="10"/>
        <v>0</v>
      </c>
      <c r="U76" s="74">
        <f>IF(C76=0,0,VLOOKUP($C76,CCNL2019ARR,4,FALSE)*T76*13/12*F76)</f>
        <v>0</v>
      </c>
      <c r="V76" s="11" t="str">
        <f>IF($D76=0,"-",IF($D76&lt;'CCNL 2019'!$D$1+365,'CCNL 2019'!$D$1+365,IF(AND($D76&gt;='CCNL 2019'!$D$1+365,$D76&lt;'CCNL 2019'!$D$1+730),$D76,"-")))</f>
        <v>-</v>
      </c>
      <c r="W76" s="11" t="str">
        <f>IF($E76&lt;'CCNL 2019'!$D$1+365,"-",IF(D76&gt;='CCNL 2019'!$D$1+730,"-",IF($E76&gt;='CCNL 2019'!$D$1+730,"31/12/2022",$E76)))</f>
        <v>-</v>
      </c>
      <c r="X76" s="12" t="str">
        <f t="shared" si="11"/>
        <v>0</v>
      </c>
      <c r="Y76" s="75">
        <f>IF(C76=0,0,VLOOKUP($C76,CCNL2019ARR,4,FALSE)*X76*F76)</f>
        <v>0</v>
      </c>
      <c r="Z76" s="85"/>
    </row>
    <row r="77" spans="1:26" x14ac:dyDescent="0.25">
      <c r="A77" s="46">
        <v>75</v>
      </c>
      <c r="B77" s="62"/>
      <c r="C77" s="59"/>
      <c r="D77" s="69"/>
      <c r="E77" s="70"/>
      <c r="F77" s="160"/>
      <c r="G77" s="71">
        <f t="shared" si="6"/>
        <v>0</v>
      </c>
      <c r="H77" s="72"/>
      <c r="I77" s="73">
        <f t="shared" si="7"/>
        <v>0</v>
      </c>
      <c r="J77" s="50" t="str">
        <f>IF($D77=0,"-",IF($D77&lt;'CCNL 2019'!$B$1,'CCNL 2019'!$B$1,IF($D77&lt;'CCNL 2019'!$C$1,$D77,"-")))</f>
        <v>-</v>
      </c>
      <c r="K77" s="11" t="str">
        <f>IF($E77&lt;'CCNL 2019'!$B$1,"-",IF(D77&gt;='CCNL 2019'!$C$1,"-",IF($E77&gt;='CCNL 2019'!$C$1,"31/12/2019",$E77)))</f>
        <v>-</v>
      </c>
      <c r="L77" s="12" t="str">
        <f t="shared" si="8"/>
        <v>0</v>
      </c>
      <c r="M77" s="74">
        <f>IF(C77=0,0,VLOOKUP($C77,CCNL2019ARR,2,FALSE)*L77*13/12*F77)</f>
        <v>0</v>
      </c>
      <c r="N77" s="11" t="str">
        <f>IF($D77=0,"-",IF($D77&lt;'CCNL 2019'!$C$1,'CCNL 2019'!$C$1,IF(AND($D77&gt;='CCNL 2019'!$C$1,$D77&lt;'CCNL 2019'!$D$1),$D77,"-")))</f>
        <v>-</v>
      </c>
      <c r="O77" s="11" t="str">
        <f>IF($E77&lt;'CCNL 2019'!$C$1,"-",IF(D77&gt;='CCNL 2019'!$D$1,"-",IF($E77&gt;='CCNL 2019'!$D$1,"31/12/2020",$E77)))</f>
        <v>-</v>
      </c>
      <c r="P77" s="12" t="str">
        <f t="shared" si="9"/>
        <v>0</v>
      </c>
      <c r="Q77" s="74">
        <f>IF(C77=0,0,VLOOKUP($C77,CCNL2019ARR,3,FALSE)*P77*13/12*F77)</f>
        <v>0</v>
      </c>
      <c r="R77" s="11" t="str">
        <f>IF($D77=0,"-",IF($D77&lt;'CCNL 2019'!$D$1,'CCNL 2019'!$D$1,IF(AND($D77&gt;='CCNL 2019'!$D$1,$D77&lt;'CCNL 2019'!$D$1+365),$D77,"-")))</f>
        <v>-</v>
      </c>
      <c r="S77" s="11" t="str">
        <f>IF($E77&lt;'CCNL 2019'!$D$1,"-",IF(D77&gt;='CCNL 2019'!$D$1+365,"-",IF($E77&gt;='CCNL 2019'!$D$1+365,"31/12/2021",$E77)))</f>
        <v>-</v>
      </c>
      <c r="T77" s="12" t="str">
        <f t="shared" si="10"/>
        <v>0</v>
      </c>
      <c r="U77" s="74">
        <f>IF(C77=0,0,VLOOKUP($C77,CCNL2019ARR,4,FALSE)*T77*13/12*F77)</f>
        <v>0</v>
      </c>
      <c r="V77" s="11" t="str">
        <f>IF($D77=0,"-",IF($D77&lt;'CCNL 2019'!$D$1+365,'CCNL 2019'!$D$1+365,IF(AND($D77&gt;='CCNL 2019'!$D$1+365,$D77&lt;'CCNL 2019'!$D$1+730),$D77,"-")))</f>
        <v>-</v>
      </c>
      <c r="W77" s="11" t="str">
        <f>IF($E77&lt;'CCNL 2019'!$D$1+365,"-",IF(D77&gt;='CCNL 2019'!$D$1+730,"-",IF($E77&gt;='CCNL 2019'!$D$1+730,"31/12/2022",$E77)))</f>
        <v>-</v>
      </c>
      <c r="X77" s="12" t="str">
        <f t="shared" si="11"/>
        <v>0</v>
      </c>
      <c r="Y77" s="75">
        <f>IF(C77=0,0,VLOOKUP($C77,CCNL2019ARR,4,FALSE)*X77*F77)</f>
        <v>0</v>
      </c>
      <c r="Z77" s="85"/>
    </row>
    <row r="78" spans="1:26" x14ac:dyDescent="0.25">
      <c r="A78" s="33">
        <v>76</v>
      </c>
      <c r="B78" s="62"/>
      <c r="C78" s="59"/>
      <c r="D78" s="69"/>
      <c r="E78" s="70"/>
      <c r="F78" s="160"/>
      <c r="G78" s="71">
        <f t="shared" si="6"/>
        <v>0</v>
      </c>
      <c r="H78" s="72"/>
      <c r="I78" s="73">
        <f t="shared" si="7"/>
        <v>0</v>
      </c>
      <c r="J78" s="50" t="str">
        <f>IF($D78=0,"-",IF($D78&lt;'CCNL 2019'!$B$1,'CCNL 2019'!$B$1,IF($D78&lt;'CCNL 2019'!$C$1,$D78,"-")))</f>
        <v>-</v>
      </c>
      <c r="K78" s="11" t="str">
        <f>IF($E78&lt;'CCNL 2019'!$B$1,"-",IF(D78&gt;='CCNL 2019'!$C$1,"-",IF($E78&gt;='CCNL 2019'!$C$1,"31/12/2019",$E78)))</f>
        <v>-</v>
      </c>
      <c r="L78" s="12" t="str">
        <f t="shared" si="8"/>
        <v>0</v>
      </c>
      <c r="M78" s="74">
        <f>IF(C78=0,0,VLOOKUP($C78,CCNL2019ARR,2,FALSE)*L78*13/12*F78)</f>
        <v>0</v>
      </c>
      <c r="N78" s="11" t="str">
        <f>IF($D78=0,"-",IF($D78&lt;'CCNL 2019'!$C$1,'CCNL 2019'!$C$1,IF(AND($D78&gt;='CCNL 2019'!$C$1,$D78&lt;'CCNL 2019'!$D$1),$D78,"-")))</f>
        <v>-</v>
      </c>
      <c r="O78" s="11" t="str">
        <f>IF($E78&lt;'CCNL 2019'!$C$1,"-",IF(D78&gt;='CCNL 2019'!$D$1,"-",IF($E78&gt;='CCNL 2019'!$D$1,"31/12/2020",$E78)))</f>
        <v>-</v>
      </c>
      <c r="P78" s="12" t="str">
        <f t="shared" si="9"/>
        <v>0</v>
      </c>
      <c r="Q78" s="74">
        <f>IF(C78=0,0,VLOOKUP($C78,CCNL2019ARR,3,FALSE)*P78*13/12*F78)</f>
        <v>0</v>
      </c>
      <c r="R78" s="11" t="str">
        <f>IF($D78=0,"-",IF($D78&lt;'CCNL 2019'!$D$1,'CCNL 2019'!$D$1,IF(AND($D78&gt;='CCNL 2019'!$D$1,$D78&lt;'CCNL 2019'!$D$1+365),$D78,"-")))</f>
        <v>-</v>
      </c>
      <c r="S78" s="11" t="str">
        <f>IF($E78&lt;'CCNL 2019'!$D$1,"-",IF(D78&gt;='CCNL 2019'!$D$1+365,"-",IF($E78&gt;='CCNL 2019'!$D$1+365,"31/12/2021",$E78)))</f>
        <v>-</v>
      </c>
      <c r="T78" s="12" t="str">
        <f t="shared" si="10"/>
        <v>0</v>
      </c>
      <c r="U78" s="74">
        <f>IF(C78=0,0,VLOOKUP($C78,CCNL2019ARR,4,FALSE)*T78*13/12*F78)</f>
        <v>0</v>
      </c>
      <c r="V78" s="11" t="str">
        <f>IF($D78=0,"-",IF($D78&lt;'CCNL 2019'!$D$1+365,'CCNL 2019'!$D$1+365,IF(AND($D78&gt;='CCNL 2019'!$D$1+365,$D78&lt;'CCNL 2019'!$D$1+730),$D78,"-")))</f>
        <v>-</v>
      </c>
      <c r="W78" s="11" t="str">
        <f>IF($E78&lt;'CCNL 2019'!$D$1+365,"-",IF(D78&gt;='CCNL 2019'!$D$1+730,"-",IF($E78&gt;='CCNL 2019'!$D$1+730,"31/12/2022",$E78)))</f>
        <v>-</v>
      </c>
      <c r="X78" s="12" t="str">
        <f t="shared" si="11"/>
        <v>0</v>
      </c>
      <c r="Y78" s="75">
        <f>IF(C78=0,0,VLOOKUP($C78,CCNL2019ARR,4,FALSE)*X78*F78)</f>
        <v>0</v>
      </c>
      <c r="Z78" s="85"/>
    </row>
    <row r="79" spans="1:26" x14ac:dyDescent="0.25">
      <c r="A79" s="46">
        <v>77</v>
      </c>
      <c r="B79" s="62"/>
      <c r="C79" s="59"/>
      <c r="D79" s="69"/>
      <c r="E79" s="70"/>
      <c r="F79" s="160"/>
      <c r="G79" s="71">
        <f t="shared" si="6"/>
        <v>0</v>
      </c>
      <c r="H79" s="72"/>
      <c r="I79" s="73">
        <f t="shared" si="7"/>
        <v>0</v>
      </c>
      <c r="J79" s="50" t="str">
        <f>IF($D79=0,"-",IF($D79&lt;'CCNL 2019'!$B$1,'CCNL 2019'!$B$1,IF($D79&lt;'CCNL 2019'!$C$1,$D79,"-")))</f>
        <v>-</v>
      </c>
      <c r="K79" s="11" t="str">
        <f>IF($E79&lt;'CCNL 2019'!$B$1,"-",IF(D79&gt;='CCNL 2019'!$C$1,"-",IF($E79&gt;='CCNL 2019'!$C$1,"31/12/2019",$E79)))</f>
        <v>-</v>
      </c>
      <c r="L79" s="12" t="str">
        <f t="shared" si="8"/>
        <v>0</v>
      </c>
      <c r="M79" s="74">
        <f>IF(C79=0,0,VLOOKUP($C79,CCNL2019ARR,2,FALSE)*L79*13/12*F79)</f>
        <v>0</v>
      </c>
      <c r="N79" s="11" t="str">
        <f>IF($D79=0,"-",IF($D79&lt;'CCNL 2019'!$C$1,'CCNL 2019'!$C$1,IF(AND($D79&gt;='CCNL 2019'!$C$1,$D79&lt;'CCNL 2019'!$D$1),$D79,"-")))</f>
        <v>-</v>
      </c>
      <c r="O79" s="11" t="str">
        <f>IF($E79&lt;'CCNL 2019'!$C$1,"-",IF(D79&gt;='CCNL 2019'!$D$1,"-",IF($E79&gt;='CCNL 2019'!$D$1,"31/12/2020",$E79)))</f>
        <v>-</v>
      </c>
      <c r="P79" s="12" t="str">
        <f t="shared" si="9"/>
        <v>0</v>
      </c>
      <c r="Q79" s="74">
        <f>IF(C79=0,0,VLOOKUP($C79,CCNL2019ARR,3,FALSE)*P79*13/12*F79)</f>
        <v>0</v>
      </c>
      <c r="R79" s="11" t="str">
        <f>IF($D79=0,"-",IF($D79&lt;'CCNL 2019'!$D$1,'CCNL 2019'!$D$1,IF(AND($D79&gt;='CCNL 2019'!$D$1,$D79&lt;'CCNL 2019'!$D$1+365),$D79,"-")))</f>
        <v>-</v>
      </c>
      <c r="S79" s="11" t="str">
        <f>IF($E79&lt;'CCNL 2019'!$D$1,"-",IF(D79&gt;='CCNL 2019'!$D$1+365,"-",IF($E79&gt;='CCNL 2019'!$D$1+365,"31/12/2021",$E79)))</f>
        <v>-</v>
      </c>
      <c r="T79" s="12" t="str">
        <f t="shared" si="10"/>
        <v>0</v>
      </c>
      <c r="U79" s="74">
        <f>IF(C79=0,0,VLOOKUP($C79,CCNL2019ARR,4,FALSE)*T79*13/12*F79)</f>
        <v>0</v>
      </c>
      <c r="V79" s="11" t="str">
        <f>IF($D79=0,"-",IF($D79&lt;'CCNL 2019'!$D$1+365,'CCNL 2019'!$D$1+365,IF(AND($D79&gt;='CCNL 2019'!$D$1+365,$D79&lt;'CCNL 2019'!$D$1+730),$D79,"-")))</f>
        <v>-</v>
      </c>
      <c r="W79" s="11" t="str">
        <f>IF($E79&lt;'CCNL 2019'!$D$1+365,"-",IF(D79&gt;='CCNL 2019'!$D$1+730,"-",IF($E79&gt;='CCNL 2019'!$D$1+730,"31/12/2022",$E79)))</f>
        <v>-</v>
      </c>
      <c r="X79" s="12" t="str">
        <f t="shared" si="11"/>
        <v>0</v>
      </c>
      <c r="Y79" s="75">
        <f>IF(C79=0,0,VLOOKUP($C79,CCNL2019ARR,4,FALSE)*X79*F79)</f>
        <v>0</v>
      </c>
      <c r="Z79" s="85"/>
    </row>
    <row r="80" spans="1:26" x14ac:dyDescent="0.25">
      <c r="A80" s="33">
        <v>78</v>
      </c>
      <c r="B80" s="62"/>
      <c r="C80" s="59"/>
      <c r="D80" s="69"/>
      <c r="E80" s="70"/>
      <c r="F80" s="160"/>
      <c r="G80" s="71">
        <f t="shared" si="6"/>
        <v>0</v>
      </c>
      <c r="H80" s="72"/>
      <c r="I80" s="73">
        <f t="shared" si="7"/>
        <v>0</v>
      </c>
      <c r="J80" s="50" t="str">
        <f>IF($D80=0,"-",IF($D80&lt;'CCNL 2019'!$B$1,'CCNL 2019'!$B$1,IF($D80&lt;'CCNL 2019'!$C$1,$D80,"-")))</f>
        <v>-</v>
      </c>
      <c r="K80" s="11" t="str">
        <f>IF($E80&lt;'CCNL 2019'!$B$1,"-",IF(D80&gt;='CCNL 2019'!$C$1,"-",IF($E80&gt;='CCNL 2019'!$C$1,"31/12/2019",$E80)))</f>
        <v>-</v>
      </c>
      <c r="L80" s="12" t="str">
        <f t="shared" si="8"/>
        <v>0</v>
      </c>
      <c r="M80" s="74">
        <f>IF(C80=0,0,VLOOKUP($C80,CCNL2019ARR,2,FALSE)*L80*13/12*F80)</f>
        <v>0</v>
      </c>
      <c r="N80" s="11" t="str">
        <f>IF($D80=0,"-",IF($D80&lt;'CCNL 2019'!$C$1,'CCNL 2019'!$C$1,IF(AND($D80&gt;='CCNL 2019'!$C$1,$D80&lt;'CCNL 2019'!$D$1),$D80,"-")))</f>
        <v>-</v>
      </c>
      <c r="O80" s="11" t="str">
        <f>IF($E80&lt;'CCNL 2019'!$C$1,"-",IF(D80&gt;='CCNL 2019'!$D$1,"-",IF($E80&gt;='CCNL 2019'!$D$1,"31/12/2020",$E80)))</f>
        <v>-</v>
      </c>
      <c r="P80" s="12" t="str">
        <f t="shared" si="9"/>
        <v>0</v>
      </c>
      <c r="Q80" s="74">
        <f>IF(C80=0,0,VLOOKUP($C80,CCNL2019ARR,3,FALSE)*P80*13/12*F80)</f>
        <v>0</v>
      </c>
      <c r="R80" s="11" t="str">
        <f>IF($D80=0,"-",IF($D80&lt;'CCNL 2019'!$D$1,'CCNL 2019'!$D$1,IF(AND($D80&gt;='CCNL 2019'!$D$1,$D80&lt;'CCNL 2019'!$D$1+365),$D80,"-")))</f>
        <v>-</v>
      </c>
      <c r="S80" s="11" t="str">
        <f>IF($E80&lt;'CCNL 2019'!$D$1,"-",IF(D80&gt;='CCNL 2019'!$D$1+365,"-",IF($E80&gt;='CCNL 2019'!$D$1+365,"31/12/2021",$E80)))</f>
        <v>-</v>
      </c>
      <c r="T80" s="12" t="str">
        <f t="shared" si="10"/>
        <v>0</v>
      </c>
      <c r="U80" s="74">
        <f>IF(C80=0,0,VLOOKUP($C80,CCNL2019ARR,4,FALSE)*T80*13/12*F80)</f>
        <v>0</v>
      </c>
      <c r="V80" s="11" t="str">
        <f>IF($D80=0,"-",IF($D80&lt;'CCNL 2019'!$D$1+365,'CCNL 2019'!$D$1+365,IF(AND($D80&gt;='CCNL 2019'!$D$1+365,$D80&lt;'CCNL 2019'!$D$1+730),$D80,"-")))</f>
        <v>-</v>
      </c>
      <c r="W80" s="11" t="str">
        <f>IF($E80&lt;'CCNL 2019'!$D$1+365,"-",IF(D80&gt;='CCNL 2019'!$D$1+730,"-",IF($E80&gt;='CCNL 2019'!$D$1+730,"31/12/2022",$E80)))</f>
        <v>-</v>
      </c>
      <c r="X80" s="12" t="str">
        <f t="shared" si="11"/>
        <v>0</v>
      </c>
      <c r="Y80" s="75">
        <f>IF(C80=0,0,VLOOKUP($C80,CCNL2019ARR,4,FALSE)*X80*F80)</f>
        <v>0</v>
      </c>
      <c r="Z80" s="85"/>
    </row>
    <row r="81" spans="1:27" x14ac:dyDescent="0.25">
      <c r="A81" s="46">
        <v>79</v>
      </c>
      <c r="B81" s="62"/>
      <c r="C81" s="59"/>
      <c r="D81" s="69"/>
      <c r="E81" s="70"/>
      <c r="F81" s="160"/>
      <c r="G81" s="71">
        <f t="shared" si="6"/>
        <v>0</v>
      </c>
      <c r="H81" s="72"/>
      <c r="I81" s="73">
        <f t="shared" si="7"/>
        <v>0</v>
      </c>
      <c r="J81" s="50" t="str">
        <f>IF($D81=0,"-",IF($D81&lt;'CCNL 2019'!$B$1,'CCNL 2019'!$B$1,IF($D81&lt;'CCNL 2019'!$C$1,$D81,"-")))</f>
        <v>-</v>
      </c>
      <c r="K81" s="11" t="str">
        <f>IF($E81&lt;'CCNL 2019'!$B$1,"-",IF(D81&gt;='CCNL 2019'!$C$1,"-",IF($E81&gt;='CCNL 2019'!$C$1,"31/12/2019",$E81)))</f>
        <v>-</v>
      </c>
      <c r="L81" s="12" t="str">
        <f t="shared" si="8"/>
        <v>0</v>
      </c>
      <c r="M81" s="74">
        <f>IF(C81=0,0,VLOOKUP($C81,CCNL2019ARR,2,FALSE)*L81*13/12*F81)</f>
        <v>0</v>
      </c>
      <c r="N81" s="11" t="str">
        <f>IF($D81=0,"-",IF($D81&lt;'CCNL 2019'!$C$1,'CCNL 2019'!$C$1,IF(AND($D81&gt;='CCNL 2019'!$C$1,$D81&lt;'CCNL 2019'!$D$1),$D81,"-")))</f>
        <v>-</v>
      </c>
      <c r="O81" s="11" t="str">
        <f>IF($E81&lt;'CCNL 2019'!$C$1,"-",IF(D81&gt;='CCNL 2019'!$D$1,"-",IF($E81&gt;='CCNL 2019'!$D$1,"31/12/2020",$E81)))</f>
        <v>-</v>
      </c>
      <c r="P81" s="12" t="str">
        <f t="shared" si="9"/>
        <v>0</v>
      </c>
      <c r="Q81" s="74">
        <f>IF(C81=0,0,VLOOKUP($C81,CCNL2019ARR,3,FALSE)*P81*13/12*F81)</f>
        <v>0</v>
      </c>
      <c r="R81" s="11" t="str">
        <f>IF($D81=0,"-",IF($D81&lt;'CCNL 2019'!$D$1,'CCNL 2019'!$D$1,IF(AND($D81&gt;='CCNL 2019'!$D$1,$D81&lt;'CCNL 2019'!$D$1+365),$D81,"-")))</f>
        <v>-</v>
      </c>
      <c r="S81" s="11" t="str">
        <f>IF($E81&lt;'CCNL 2019'!$D$1,"-",IF(D81&gt;='CCNL 2019'!$D$1+365,"-",IF($E81&gt;='CCNL 2019'!$D$1+365,"31/12/2021",$E81)))</f>
        <v>-</v>
      </c>
      <c r="T81" s="12" t="str">
        <f t="shared" si="10"/>
        <v>0</v>
      </c>
      <c r="U81" s="74">
        <f>IF(C81=0,0,VLOOKUP($C81,CCNL2019ARR,4,FALSE)*T81*13/12*F81)</f>
        <v>0</v>
      </c>
      <c r="V81" s="11" t="str">
        <f>IF($D81=0,"-",IF($D81&lt;'CCNL 2019'!$D$1+365,'CCNL 2019'!$D$1+365,IF(AND($D81&gt;='CCNL 2019'!$D$1+365,$D81&lt;'CCNL 2019'!$D$1+730),$D81,"-")))</f>
        <v>-</v>
      </c>
      <c r="W81" s="11" t="str">
        <f>IF($E81&lt;'CCNL 2019'!$D$1+365,"-",IF(D81&gt;='CCNL 2019'!$D$1+730,"-",IF($E81&gt;='CCNL 2019'!$D$1+730,"31/12/2022",$E81)))</f>
        <v>-</v>
      </c>
      <c r="X81" s="12" t="str">
        <f t="shared" si="11"/>
        <v>0</v>
      </c>
      <c r="Y81" s="75">
        <f>IF(C81=0,0,VLOOKUP($C81,CCNL2019ARR,4,FALSE)*X81*F81)</f>
        <v>0</v>
      </c>
      <c r="Z81" s="85"/>
    </row>
    <row r="82" spans="1:27" x14ac:dyDescent="0.25">
      <c r="A82" s="33">
        <v>80</v>
      </c>
      <c r="B82" s="62"/>
      <c r="C82" s="59"/>
      <c r="D82" s="69"/>
      <c r="E82" s="70"/>
      <c r="F82" s="160"/>
      <c r="G82" s="71">
        <f t="shared" si="6"/>
        <v>0</v>
      </c>
      <c r="H82" s="72"/>
      <c r="I82" s="73">
        <f t="shared" si="7"/>
        <v>0</v>
      </c>
      <c r="J82" s="50" t="str">
        <f>IF($D82=0,"-",IF($D82&lt;'CCNL 2019'!$B$1,'CCNL 2019'!$B$1,IF($D82&lt;'CCNL 2019'!$C$1,$D82,"-")))</f>
        <v>-</v>
      </c>
      <c r="K82" s="11" t="str">
        <f>IF($E82&lt;'CCNL 2019'!$B$1,"-",IF(D82&gt;='CCNL 2019'!$C$1,"-",IF($E82&gt;='CCNL 2019'!$C$1,"31/12/2019",$E82)))</f>
        <v>-</v>
      </c>
      <c r="L82" s="12" t="str">
        <f t="shared" si="8"/>
        <v>0</v>
      </c>
      <c r="M82" s="74">
        <f>IF(C82=0,0,VLOOKUP($C82,CCNL2019ARR,2,FALSE)*L82*13/12*F82)</f>
        <v>0</v>
      </c>
      <c r="N82" s="11" t="str">
        <f>IF($D82=0,"-",IF($D82&lt;'CCNL 2019'!$C$1,'CCNL 2019'!$C$1,IF(AND($D82&gt;='CCNL 2019'!$C$1,$D82&lt;'CCNL 2019'!$D$1),$D82,"-")))</f>
        <v>-</v>
      </c>
      <c r="O82" s="11" t="str">
        <f>IF($E82&lt;'CCNL 2019'!$C$1,"-",IF(D82&gt;='CCNL 2019'!$D$1,"-",IF($E82&gt;='CCNL 2019'!$D$1,"31/12/2020",$E82)))</f>
        <v>-</v>
      </c>
      <c r="P82" s="12" t="str">
        <f t="shared" si="9"/>
        <v>0</v>
      </c>
      <c r="Q82" s="74">
        <f>IF(C82=0,0,VLOOKUP($C82,CCNL2019ARR,3,FALSE)*P82*13/12*F82)</f>
        <v>0</v>
      </c>
      <c r="R82" s="11" t="str">
        <f>IF($D82=0,"-",IF($D82&lt;'CCNL 2019'!$D$1,'CCNL 2019'!$D$1,IF(AND($D82&gt;='CCNL 2019'!$D$1,$D82&lt;'CCNL 2019'!$D$1+365),$D82,"-")))</f>
        <v>-</v>
      </c>
      <c r="S82" s="11" t="str">
        <f>IF($E82&lt;'CCNL 2019'!$D$1,"-",IF(D82&gt;='CCNL 2019'!$D$1+365,"-",IF($E82&gt;='CCNL 2019'!$D$1+365,"31/12/2021",$E82)))</f>
        <v>-</v>
      </c>
      <c r="T82" s="12" t="str">
        <f t="shared" si="10"/>
        <v>0</v>
      </c>
      <c r="U82" s="74">
        <f>IF(C82=0,0,VLOOKUP($C82,CCNL2019ARR,4,FALSE)*T82*13/12*F82)</f>
        <v>0</v>
      </c>
      <c r="V82" s="11" t="str">
        <f>IF($D82=0,"-",IF($D82&lt;'CCNL 2019'!$D$1+365,'CCNL 2019'!$D$1+365,IF(AND($D82&gt;='CCNL 2019'!$D$1+365,$D82&lt;'CCNL 2019'!$D$1+730),$D82,"-")))</f>
        <v>-</v>
      </c>
      <c r="W82" s="11" t="str">
        <f>IF($E82&lt;'CCNL 2019'!$D$1+365,"-",IF(D82&gt;='CCNL 2019'!$D$1+730,"-",IF($E82&gt;='CCNL 2019'!$D$1+730,"31/12/2022",$E82)))</f>
        <v>-</v>
      </c>
      <c r="X82" s="12" t="str">
        <f t="shared" si="11"/>
        <v>0</v>
      </c>
      <c r="Y82" s="75">
        <f>IF(C82=0,0,VLOOKUP($C82,CCNL2019ARR,4,FALSE)*X82*F82)</f>
        <v>0</v>
      </c>
      <c r="Z82" s="85"/>
    </row>
    <row r="83" spans="1:27" x14ac:dyDescent="0.25">
      <c r="A83" s="46">
        <v>81</v>
      </c>
      <c r="B83" s="62"/>
      <c r="C83" s="59"/>
      <c r="D83" s="69"/>
      <c r="E83" s="70"/>
      <c r="F83" s="160"/>
      <c r="G83" s="71">
        <f t="shared" si="6"/>
        <v>0</v>
      </c>
      <c r="H83" s="72"/>
      <c r="I83" s="73">
        <f t="shared" si="7"/>
        <v>0</v>
      </c>
      <c r="J83" s="50" t="str">
        <f>IF($D83=0,"-",IF($D83&lt;'CCNL 2019'!$B$1,'CCNL 2019'!$B$1,IF($D83&lt;'CCNL 2019'!$C$1,$D83,"-")))</f>
        <v>-</v>
      </c>
      <c r="K83" s="11" t="str">
        <f>IF($E83&lt;'CCNL 2019'!$B$1,"-",IF(D83&gt;='CCNL 2019'!$C$1,"-",IF($E83&gt;='CCNL 2019'!$C$1,"31/12/2019",$E83)))</f>
        <v>-</v>
      </c>
      <c r="L83" s="12" t="str">
        <f t="shared" si="8"/>
        <v>0</v>
      </c>
      <c r="M83" s="74">
        <f>IF(C83=0,0,VLOOKUP($C83,CCNL2019ARR,2,FALSE)*L83*13/12*F83)</f>
        <v>0</v>
      </c>
      <c r="N83" s="11" t="str">
        <f>IF($D83=0,"-",IF($D83&lt;'CCNL 2019'!$C$1,'CCNL 2019'!$C$1,IF(AND($D83&gt;='CCNL 2019'!$C$1,$D83&lt;'CCNL 2019'!$D$1),$D83,"-")))</f>
        <v>-</v>
      </c>
      <c r="O83" s="11" t="str">
        <f>IF($E83&lt;'CCNL 2019'!$C$1,"-",IF(D83&gt;='CCNL 2019'!$D$1,"-",IF($E83&gt;='CCNL 2019'!$D$1,"31/12/2020",$E83)))</f>
        <v>-</v>
      </c>
      <c r="P83" s="12" t="str">
        <f t="shared" si="9"/>
        <v>0</v>
      </c>
      <c r="Q83" s="74">
        <f>IF(C83=0,0,VLOOKUP($C83,CCNL2019ARR,3,FALSE)*P83*13/12*F83)</f>
        <v>0</v>
      </c>
      <c r="R83" s="11" t="str">
        <f>IF($D83=0,"-",IF($D83&lt;'CCNL 2019'!$D$1,'CCNL 2019'!$D$1,IF(AND($D83&gt;='CCNL 2019'!$D$1,$D83&lt;'CCNL 2019'!$D$1+365),$D83,"-")))</f>
        <v>-</v>
      </c>
      <c r="S83" s="11" t="str">
        <f>IF($E83&lt;'CCNL 2019'!$D$1,"-",IF(D83&gt;='CCNL 2019'!$D$1+365,"-",IF($E83&gt;='CCNL 2019'!$D$1+365,"31/12/2021",$E83)))</f>
        <v>-</v>
      </c>
      <c r="T83" s="12" t="str">
        <f t="shared" si="10"/>
        <v>0</v>
      </c>
      <c r="U83" s="74">
        <f>IF(C83=0,0,VLOOKUP($C83,CCNL2019ARR,4,FALSE)*T83*13/12*F83)</f>
        <v>0</v>
      </c>
      <c r="V83" s="11" t="str">
        <f>IF($D83=0,"-",IF($D83&lt;'CCNL 2019'!$D$1+365,'CCNL 2019'!$D$1+365,IF(AND($D83&gt;='CCNL 2019'!$D$1+365,$D83&lt;'CCNL 2019'!$D$1+730),$D83,"-")))</f>
        <v>-</v>
      </c>
      <c r="W83" s="11" t="str">
        <f>IF($E83&lt;'CCNL 2019'!$D$1+365,"-",IF(D83&gt;='CCNL 2019'!$D$1+730,"-",IF($E83&gt;='CCNL 2019'!$D$1+730,"31/12/2022",$E83)))</f>
        <v>-</v>
      </c>
      <c r="X83" s="12" t="str">
        <f t="shared" si="11"/>
        <v>0</v>
      </c>
      <c r="Y83" s="75">
        <f>IF(C83=0,0,VLOOKUP($C83,CCNL2019ARR,4,FALSE)*X83*F83)</f>
        <v>0</v>
      </c>
      <c r="Z83" s="85"/>
    </row>
    <row r="84" spans="1:27" x14ac:dyDescent="0.25">
      <c r="A84" s="33">
        <v>82</v>
      </c>
      <c r="B84" s="62"/>
      <c r="C84" s="59"/>
      <c r="D84" s="69"/>
      <c r="E84" s="70"/>
      <c r="F84" s="160"/>
      <c r="G84" s="71">
        <f t="shared" si="6"/>
        <v>0</v>
      </c>
      <c r="H84" s="72"/>
      <c r="I84" s="73">
        <f t="shared" si="7"/>
        <v>0</v>
      </c>
      <c r="J84" s="50" t="str">
        <f>IF($D84=0,"-",IF($D84&lt;'CCNL 2019'!$B$1,'CCNL 2019'!$B$1,IF($D84&lt;'CCNL 2019'!$C$1,$D84,"-")))</f>
        <v>-</v>
      </c>
      <c r="K84" s="11" t="str">
        <f>IF($E84&lt;'CCNL 2019'!$B$1,"-",IF(D84&gt;='CCNL 2019'!$C$1,"-",IF($E84&gt;='CCNL 2019'!$C$1,"31/12/2019",$E84)))</f>
        <v>-</v>
      </c>
      <c r="L84" s="12" t="str">
        <f t="shared" si="8"/>
        <v>0</v>
      </c>
      <c r="M84" s="74">
        <f>IF(C84=0,0,VLOOKUP($C84,CCNL2019ARR,2,FALSE)*L84*13/12*F84)</f>
        <v>0</v>
      </c>
      <c r="N84" s="11" t="str">
        <f>IF($D84=0,"-",IF($D84&lt;'CCNL 2019'!$C$1,'CCNL 2019'!$C$1,IF(AND($D84&gt;='CCNL 2019'!$C$1,$D84&lt;'CCNL 2019'!$D$1),$D84,"-")))</f>
        <v>-</v>
      </c>
      <c r="O84" s="11" t="str">
        <f>IF($E84&lt;'CCNL 2019'!$C$1,"-",IF(D84&gt;='CCNL 2019'!$D$1,"-",IF($E84&gt;='CCNL 2019'!$D$1,"31/12/2020",$E84)))</f>
        <v>-</v>
      </c>
      <c r="P84" s="12" t="str">
        <f t="shared" si="9"/>
        <v>0</v>
      </c>
      <c r="Q84" s="74">
        <f>IF(C84=0,0,VLOOKUP($C84,CCNL2019ARR,3,FALSE)*P84*13/12*F84)</f>
        <v>0</v>
      </c>
      <c r="R84" s="11" t="str">
        <f>IF($D84=0,"-",IF($D84&lt;'CCNL 2019'!$D$1,'CCNL 2019'!$D$1,IF(AND($D84&gt;='CCNL 2019'!$D$1,$D84&lt;'CCNL 2019'!$D$1+365),$D84,"-")))</f>
        <v>-</v>
      </c>
      <c r="S84" s="11" t="str">
        <f>IF($E84&lt;'CCNL 2019'!$D$1,"-",IF(D84&gt;='CCNL 2019'!$D$1+365,"-",IF($E84&gt;='CCNL 2019'!$D$1+365,"31/12/2021",$E84)))</f>
        <v>-</v>
      </c>
      <c r="T84" s="12" t="str">
        <f t="shared" si="10"/>
        <v>0</v>
      </c>
      <c r="U84" s="74">
        <f>IF(C84=0,0,VLOOKUP($C84,CCNL2019ARR,4,FALSE)*T84*13/12*F84)</f>
        <v>0</v>
      </c>
      <c r="V84" s="11" t="str">
        <f>IF($D84=0,"-",IF($D84&lt;'CCNL 2019'!$D$1+365,'CCNL 2019'!$D$1+365,IF(AND($D84&gt;='CCNL 2019'!$D$1+365,$D84&lt;'CCNL 2019'!$D$1+730),$D84,"-")))</f>
        <v>-</v>
      </c>
      <c r="W84" s="11" t="str">
        <f>IF($E84&lt;'CCNL 2019'!$D$1+365,"-",IF(D84&gt;='CCNL 2019'!$D$1+730,"-",IF($E84&gt;='CCNL 2019'!$D$1+730,"31/12/2022",$E84)))</f>
        <v>-</v>
      </c>
      <c r="X84" s="12" t="str">
        <f t="shared" si="11"/>
        <v>0</v>
      </c>
      <c r="Y84" s="75">
        <f>IF(C84=0,0,VLOOKUP($C84,CCNL2019ARR,4,FALSE)*X84*F84)</f>
        <v>0</v>
      </c>
      <c r="Z84" s="85"/>
    </row>
    <row r="85" spans="1:27" x14ac:dyDescent="0.25">
      <c r="A85" s="46">
        <v>83</v>
      </c>
      <c r="B85" s="62"/>
      <c r="C85" s="59"/>
      <c r="D85" s="69"/>
      <c r="E85" s="70"/>
      <c r="F85" s="160"/>
      <c r="G85" s="71">
        <f t="shared" si="6"/>
        <v>0</v>
      </c>
      <c r="H85" s="72"/>
      <c r="I85" s="73">
        <f t="shared" si="7"/>
        <v>0</v>
      </c>
      <c r="J85" s="50" t="str">
        <f>IF($D85=0,"-",IF($D85&lt;'CCNL 2019'!$B$1,'CCNL 2019'!$B$1,IF($D85&lt;'CCNL 2019'!$C$1,$D85,"-")))</f>
        <v>-</v>
      </c>
      <c r="K85" s="11" t="str">
        <f>IF($E85&lt;'CCNL 2019'!$B$1,"-",IF(D85&gt;='CCNL 2019'!$C$1,"-",IF($E85&gt;='CCNL 2019'!$C$1,"31/12/2019",$E85)))</f>
        <v>-</v>
      </c>
      <c r="L85" s="12" t="str">
        <f t="shared" si="8"/>
        <v>0</v>
      </c>
      <c r="M85" s="74">
        <f>IF(C85=0,0,VLOOKUP($C85,CCNL2019ARR,2,FALSE)*L85*13/12*F85)</f>
        <v>0</v>
      </c>
      <c r="N85" s="11" t="str">
        <f>IF($D85=0,"-",IF($D85&lt;'CCNL 2019'!$C$1,'CCNL 2019'!$C$1,IF(AND($D85&gt;='CCNL 2019'!$C$1,$D85&lt;'CCNL 2019'!$D$1),$D85,"-")))</f>
        <v>-</v>
      </c>
      <c r="O85" s="11" t="str">
        <f>IF($E85&lt;'CCNL 2019'!$C$1,"-",IF(D85&gt;='CCNL 2019'!$D$1,"-",IF($E85&gt;='CCNL 2019'!$D$1,"31/12/2020",$E85)))</f>
        <v>-</v>
      </c>
      <c r="P85" s="12" t="str">
        <f t="shared" si="9"/>
        <v>0</v>
      </c>
      <c r="Q85" s="74">
        <f>IF(C85=0,0,VLOOKUP($C85,CCNL2019ARR,3,FALSE)*P85*13/12*F85)</f>
        <v>0</v>
      </c>
      <c r="R85" s="11" t="str">
        <f>IF($D85=0,"-",IF($D85&lt;'CCNL 2019'!$D$1,'CCNL 2019'!$D$1,IF(AND($D85&gt;='CCNL 2019'!$D$1,$D85&lt;'CCNL 2019'!$D$1+365),$D85,"-")))</f>
        <v>-</v>
      </c>
      <c r="S85" s="11" t="str">
        <f>IF($E85&lt;'CCNL 2019'!$D$1,"-",IF(D85&gt;='CCNL 2019'!$D$1+365,"-",IF($E85&gt;='CCNL 2019'!$D$1+365,"31/12/2021",$E85)))</f>
        <v>-</v>
      </c>
      <c r="T85" s="12" t="str">
        <f t="shared" si="10"/>
        <v>0</v>
      </c>
      <c r="U85" s="74">
        <f>IF(C85=0,0,VLOOKUP($C85,CCNL2019ARR,4,FALSE)*T85*13/12*F85)</f>
        <v>0</v>
      </c>
      <c r="V85" s="11" t="str">
        <f>IF($D85=0,"-",IF($D85&lt;'CCNL 2019'!$D$1+365,'CCNL 2019'!$D$1+365,IF(AND($D85&gt;='CCNL 2019'!$D$1+365,$D85&lt;'CCNL 2019'!$D$1+730),$D85,"-")))</f>
        <v>-</v>
      </c>
      <c r="W85" s="11" t="str">
        <f>IF($E85&lt;'CCNL 2019'!$D$1+365,"-",IF(D85&gt;='CCNL 2019'!$D$1+730,"-",IF($E85&gt;='CCNL 2019'!$D$1+730,"31/12/2022",$E85)))</f>
        <v>-</v>
      </c>
      <c r="X85" s="12" t="str">
        <f t="shared" si="11"/>
        <v>0</v>
      </c>
      <c r="Y85" s="75">
        <f>IF(C85=0,0,VLOOKUP($C85,CCNL2019ARR,4,FALSE)*X85*F85)</f>
        <v>0</v>
      </c>
      <c r="Z85" s="85"/>
    </row>
    <row r="86" spans="1:27" x14ac:dyDescent="0.25">
      <c r="A86" s="33">
        <v>84</v>
      </c>
      <c r="B86" s="62"/>
      <c r="C86" s="59"/>
      <c r="D86" s="69"/>
      <c r="E86" s="70"/>
      <c r="F86" s="160"/>
      <c r="G86" s="71">
        <f t="shared" si="6"/>
        <v>0</v>
      </c>
      <c r="H86" s="72"/>
      <c r="I86" s="73">
        <f t="shared" si="7"/>
        <v>0</v>
      </c>
      <c r="J86" s="50" t="str">
        <f>IF($D86=0,"-",IF($D86&lt;'CCNL 2019'!$B$1,'CCNL 2019'!$B$1,IF($D86&lt;'CCNL 2019'!$C$1,$D86,"-")))</f>
        <v>-</v>
      </c>
      <c r="K86" s="11" t="str">
        <f>IF($E86&lt;'CCNL 2019'!$B$1,"-",IF(D86&gt;='CCNL 2019'!$C$1,"-",IF($E86&gt;='CCNL 2019'!$C$1,"31/12/2019",$E86)))</f>
        <v>-</v>
      </c>
      <c r="L86" s="12" t="str">
        <f t="shared" si="8"/>
        <v>0</v>
      </c>
      <c r="M86" s="74">
        <f>IF(C86=0,0,VLOOKUP($C86,CCNL2019ARR,2,FALSE)*L86*13/12*F86)</f>
        <v>0</v>
      </c>
      <c r="N86" s="11" t="str">
        <f>IF($D86=0,"-",IF($D86&lt;'CCNL 2019'!$C$1,'CCNL 2019'!$C$1,IF(AND($D86&gt;='CCNL 2019'!$C$1,$D86&lt;'CCNL 2019'!$D$1),$D86,"-")))</f>
        <v>-</v>
      </c>
      <c r="O86" s="11" t="str">
        <f>IF($E86&lt;'CCNL 2019'!$C$1,"-",IF(D86&gt;='CCNL 2019'!$D$1,"-",IF($E86&gt;='CCNL 2019'!$D$1,"31/12/2020",$E86)))</f>
        <v>-</v>
      </c>
      <c r="P86" s="12" t="str">
        <f t="shared" si="9"/>
        <v>0</v>
      </c>
      <c r="Q86" s="74">
        <f>IF(C86=0,0,VLOOKUP($C86,CCNL2019ARR,3,FALSE)*P86*13/12*F86)</f>
        <v>0</v>
      </c>
      <c r="R86" s="11" t="str">
        <f>IF($D86=0,"-",IF($D86&lt;'CCNL 2019'!$D$1,'CCNL 2019'!$D$1,IF(AND($D86&gt;='CCNL 2019'!$D$1,$D86&lt;'CCNL 2019'!$D$1+365),$D86,"-")))</f>
        <v>-</v>
      </c>
      <c r="S86" s="11" t="str">
        <f>IF($E86&lt;'CCNL 2019'!$D$1,"-",IF(D86&gt;='CCNL 2019'!$D$1+365,"-",IF($E86&gt;='CCNL 2019'!$D$1+365,"31/12/2021",$E86)))</f>
        <v>-</v>
      </c>
      <c r="T86" s="12" t="str">
        <f t="shared" si="10"/>
        <v>0</v>
      </c>
      <c r="U86" s="74">
        <f>IF(C86=0,0,VLOOKUP($C86,CCNL2019ARR,4,FALSE)*T86*13/12*F86)</f>
        <v>0</v>
      </c>
      <c r="V86" s="11" t="str">
        <f>IF($D86=0,"-",IF($D86&lt;'CCNL 2019'!$D$1+365,'CCNL 2019'!$D$1+365,IF(AND($D86&gt;='CCNL 2019'!$D$1+365,$D86&lt;'CCNL 2019'!$D$1+730),$D86,"-")))</f>
        <v>-</v>
      </c>
      <c r="W86" s="11" t="str">
        <f>IF($E86&lt;'CCNL 2019'!$D$1+365,"-",IF(D86&gt;='CCNL 2019'!$D$1+730,"-",IF($E86&gt;='CCNL 2019'!$D$1+730,"31/12/2022",$E86)))</f>
        <v>-</v>
      </c>
      <c r="X86" s="12" t="str">
        <f t="shared" si="11"/>
        <v>0</v>
      </c>
      <c r="Y86" s="75">
        <f>IF(C86=0,0,VLOOKUP($C86,CCNL2019ARR,4,FALSE)*X86*F86)</f>
        <v>0</v>
      </c>
      <c r="Z86" s="85"/>
    </row>
    <row r="87" spans="1:27" x14ac:dyDescent="0.25">
      <c r="A87" s="46">
        <v>85</v>
      </c>
      <c r="B87" s="62"/>
      <c r="C87" s="59"/>
      <c r="D87" s="69"/>
      <c r="E87" s="70"/>
      <c r="F87" s="160"/>
      <c r="G87" s="71">
        <f t="shared" si="6"/>
        <v>0</v>
      </c>
      <c r="H87" s="72"/>
      <c r="I87" s="73">
        <f t="shared" si="7"/>
        <v>0</v>
      </c>
      <c r="J87" s="50" t="str">
        <f>IF($D87=0,"-",IF($D87&lt;'CCNL 2019'!$B$1,'CCNL 2019'!$B$1,IF($D87&lt;'CCNL 2019'!$C$1,$D87,"-")))</f>
        <v>-</v>
      </c>
      <c r="K87" s="11" t="str">
        <f>IF($E87&lt;'CCNL 2019'!$B$1,"-",IF(D87&gt;='CCNL 2019'!$C$1,"-",IF($E87&gt;='CCNL 2019'!$C$1,"31/12/2019",$E87)))</f>
        <v>-</v>
      </c>
      <c r="L87" s="12" t="str">
        <f t="shared" si="8"/>
        <v>0</v>
      </c>
      <c r="M87" s="74">
        <f>IF(C87=0,0,VLOOKUP($C87,CCNL2019ARR,2,FALSE)*L87*13/12*F87)</f>
        <v>0</v>
      </c>
      <c r="N87" s="11" t="str">
        <f>IF($D87=0,"-",IF($D87&lt;'CCNL 2019'!$C$1,'CCNL 2019'!$C$1,IF(AND($D87&gt;='CCNL 2019'!$C$1,$D87&lt;'CCNL 2019'!$D$1),$D87,"-")))</f>
        <v>-</v>
      </c>
      <c r="O87" s="11" t="str">
        <f>IF($E87&lt;'CCNL 2019'!$C$1,"-",IF(D87&gt;='CCNL 2019'!$D$1,"-",IF($E87&gt;='CCNL 2019'!$D$1,"31/12/2020",$E87)))</f>
        <v>-</v>
      </c>
      <c r="P87" s="12" t="str">
        <f t="shared" si="9"/>
        <v>0</v>
      </c>
      <c r="Q87" s="74">
        <f>IF(C87=0,0,VLOOKUP($C87,CCNL2019ARR,3,FALSE)*P87*13/12*F87)</f>
        <v>0</v>
      </c>
      <c r="R87" s="11" t="str">
        <f>IF($D87=0,"-",IF($D87&lt;'CCNL 2019'!$D$1,'CCNL 2019'!$D$1,IF(AND($D87&gt;='CCNL 2019'!$D$1,$D87&lt;'CCNL 2019'!$D$1+365),$D87,"-")))</f>
        <v>-</v>
      </c>
      <c r="S87" s="11" t="str">
        <f>IF($E87&lt;'CCNL 2019'!$D$1,"-",IF(D87&gt;='CCNL 2019'!$D$1+365,"-",IF($E87&gt;='CCNL 2019'!$D$1+365,"31/12/2021",$E87)))</f>
        <v>-</v>
      </c>
      <c r="T87" s="12" t="str">
        <f t="shared" si="10"/>
        <v>0</v>
      </c>
      <c r="U87" s="74">
        <f>IF(C87=0,0,VLOOKUP($C87,CCNL2019ARR,4,FALSE)*T87*13/12*F87)</f>
        <v>0</v>
      </c>
      <c r="V87" s="11" t="str">
        <f>IF($D87=0,"-",IF($D87&lt;'CCNL 2019'!$D$1+365,'CCNL 2019'!$D$1+365,IF(AND($D87&gt;='CCNL 2019'!$D$1+365,$D87&lt;'CCNL 2019'!$D$1+730),$D87,"-")))</f>
        <v>-</v>
      </c>
      <c r="W87" s="11" t="str">
        <f>IF($E87&lt;'CCNL 2019'!$D$1+365,"-",IF(D87&gt;='CCNL 2019'!$D$1+730,"-",IF($E87&gt;='CCNL 2019'!$D$1+730,"31/12/2022",$E87)))</f>
        <v>-</v>
      </c>
      <c r="X87" s="12" t="str">
        <f t="shared" si="11"/>
        <v>0</v>
      </c>
      <c r="Y87" s="75">
        <f>IF(C87=0,0,VLOOKUP($C87,CCNL2019ARR,4,FALSE)*X87*F87)</f>
        <v>0</v>
      </c>
      <c r="Z87" s="85"/>
    </row>
    <row r="88" spans="1:27" x14ac:dyDescent="0.25">
      <c r="A88" s="33">
        <v>86</v>
      </c>
      <c r="B88" s="62"/>
      <c r="C88" s="59"/>
      <c r="D88" s="69"/>
      <c r="E88" s="70"/>
      <c r="F88" s="160"/>
      <c r="G88" s="71">
        <f t="shared" si="6"/>
        <v>0</v>
      </c>
      <c r="H88" s="72"/>
      <c r="I88" s="73">
        <f t="shared" si="7"/>
        <v>0</v>
      </c>
      <c r="J88" s="50" t="str">
        <f>IF($D88=0,"-",IF($D88&lt;'CCNL 2019'!$B$1,'CCNL 2019'!$B$1,IF($D88&lt;'CCNL 2019'!$C$1,$D88,"-")))</f>
        <v>-</v>
      </c>
      <c r="K88" s="11" t="str">
        <f>IF($E88&lt;'CCNL 2019'!$B$1,"-",IF(D88&gt;='CCNL 2019'!$C$1,"-",IF($E88&gt;='CCNL 2019'!$C$1,"31/12/2019",$E88)))</f>
        <v>-</v>
      </c>
      <c r="L88" s="12" t="str">
        <f t="shared" si="8"/>
        <v>0</v>
      </c>
      <c r="M88" s="74">
        <f>IF(C88=0,0,VLOOKUP($C88,CCNL2019ARR,2,FALSE)*L88*13/12*F88)</f>
        <v>0</v>
      </c>
      <c r="N88" s="11" t="str">
        <f>IF($D88=0,"-",IF($D88&lt;'CCNL 2019'!$C$1,'CCNL 2019'!$C$1,IF(AND($D88&gt;='CCNL 2019'!$C$1,$D88&lt;'CCNL 2019'!$D$1),$D88,"-")))</f>
        <v>-</v>
      </c>
      <c r="O88" s="11" t="str">
        <f>IF($E88&lt;'CCNL 2019'!$C$1,"-",IF(D88&gt;='CCNL 2019'!$D$1,"-",IF($E88&gt;='CCNL 2019'!$D$1,"31/12/2020",$E88)))</f>
        <v>-</v>
      </c>
      <c r="P88" s="12" t="str">
        <f t="shared" si="9"/>
        <v>0</v>
      </c>
      <c r="Q88" s="74">
        <f>IF(C88=0,0,VLOOKUP($C88,CCNL2019ARR,3,FALSE)*P88*13/12*F88)</f>
        <v>0</v>
      </c>
      <c r="R88" s="11" t="str">
        <f>IF($D88=0,"-",IF($D88&lt;'CCNL 2019'!$D$1,'CCNL 2019'!$D$1,IF(AND($D88&gt;='CCNL 2019'!$D$1,$D88&lt;'CCNL 2019'!$D$1+365),$D88,"-")))</f>
        <v>-</v>
      </c>
      <c r="S88" s="11" t="str">
        <f>IF($E88&lt;'CCNL 2019'!$D$1,"-",IF(D88&gt;='CCNL 2019'!$D$1+365,"-",IF($E88&gt;='CCNL 2019'!$D$1+365,"31/12/2021",$E88)))</f>
        <v>-</v>
      </c>
      <c r="T88" s="12" t="str">
        <f t="shared" si="10"/>
        <v>0</v>
      </c>
      <c r="U88" s="74">
        <f>IF(C88=0,0,VLOOKUP($C88,CCNL2019ARR,4,FALSE)*T88*13/12*F88)</f>
        <v>0</v>
      </c>
      <c r="V88" s="11" t="str">
        <f>IF($D88=0,"-",IF($D88&lt;'CCNL 2019'!$D$1+365,'CCNL 2019'!$D$1+365,IF(AND($D88&gt;='CCNL 2019'!$D$1+365,$D88&lt;'CCNL 2019'!$D$1+730),$D88,"-")))</f>
        <v>-</v>
      </c>
      <c r="W88" s="11" t="str">
        <f>IF($E88&lt;'CCNL 2019'!$D$1+365,"-",IF(D88&gt;='CCNL 2019'!$D$1+730,"-",IF($E88&gt;='CCNL 2019'!$D$1+730,"31/12/2022",$E88)))</f>
        <v>-</v>
      </c>
      <c r="X88" s="12" t="str">
        <f t="shared" si="11"/>
        <v>0</v>
      </c>
      <c r="Y88" s="75">
        <f>IF(C88=0,0,VLOOKUP($C88,CCNL2019ARR,4,FALSE)*X88*F88)</f>
        <v>0</v>
      </c>
      <c r="Z88" s="85"/>
    </row>
    <row r="89" spans="1:27" x14ac:dyDescent="0.25">
      <c r="A89" s="46">
        <v>87</v>
      </c>
      <c r="B89" s="62"/>
      <c r="C89" s="59"/>
      <c r="D89" s="69"/>
      <c r="E89" s="70"/>
      <c r="F89" s="160"/>
      <c r="G89" s="71">
        <f t="shared" si="6"/>
        <v>0</v>
      </c>
      <c r="H89" s="72"/>
      <c r="I89" s="73">
        <f t="shared" si="7"/>
        <v>0</v>
      </c>
      <c r="J89" s="50" t="str">
        <f>IF($D89=0,"-",IF($D89&lt;'CCNL 2019'!$B$1,'CCNL 2019'!$B$1,IF($D89&lt;'CCNL 2019'!$C$1,$D89,"-")))</f>
        <v>-</v>
      </c>
      <c r="K89" s="11" t="str">
        <f>IF($E89&lt;'CCNL 2019'!$B$1,"-",IF(D89&gt;='CCNL 2019'!$C$1,"-",IF($E89&gt;='CCNL 2019'!$C$1,"31/12/2019",$E89)))</f>
        <v>-</v>
      </c>
      <c r="L89" s="12" t="str">
        <f t="shared" si="8"/>
        <v>0</v>
      </c>
      <c r="M89" s="74">
        <f>IF(C89=0,0,VLOOKUP($C89,CCNL2019ARR,2,FALSE)*L89*13/12*F89)</f>
        <v>0</v>
      </c>
      <c r="N89" s="11" t="str">
        <f>IF($D89=0,"-",IF($D89&lt;'CCNL 2019'!$C$1,'CCNL 2019'!$C$1,IF(AND($D89&gt;='CCNL 2019'!$C$1,$D89&lt;'CCNL 2019'!$D$1),$D89,"-")))</f>
        <v>-</v>
      </c>
      <c r="O89" s="11" t="str">
        <f>IF($E89&lt;'CCNL 2019'!$C$1,"-",IF(D89&gt;='CCNL 2019'!$D$1,"-",IF($E89&gt;='CCNL 2019'!$D$1,"31/12/2020",$E89)))</f>
        <v>-</v>
      </c>
      <c r="P89" s="12" t="str">
        <f t="shared" si="9"/>
        <v>0</v>
      </c>
      <c r="Q89" s="74">
        <f>IF(C89=0,0,VLOOKUP($C89,CCNL2019ARR,3,FALSE)*P89*13/12*F89)</f>
        <v>0</v>
      </c>
      <c r="R89" s="11" t="str">
        <f>IF($D89=0,"-",IF($D89&lt;'CCNL 2019'!$D$1,'CCNL 2019'!$D$1,IF(AND($D89&gt;='CCNL 2019'!$D$1,$D89&lt;'CCNL 2019'!$D$1+365),$D89,"-")))</f>
        <v>-</v>
      </c>
      <c r="S89" s="11" t="str">
        <f>IF($E89&lt;'CCNL 2019'!$D$1,"-",IF(D89&gt;='CCNL 2019'!$D$1+365,"-",IF($E89&gt;='CCNL 2019'!$D$1+365,"31/12/2021",$E89)))</f>
        <v>-</v>
      </c>
      <c r="T89" s="12" t="str">
        <f t="shared" si="10"/>
        <v>0</v>
      </c>
      <c r="U89" s="74">
        <f>IF(C89=0,0,VLOOKUP($C89,CCNL2019ARR,4,FALSE)*T89*13/12*F89)</f>
        <v>0</v>
      </c>
      <c r="V89" s="11" t="str">
        <f>IF($D89=0,"-",IF($D89&lt;'CCNL 2019'!$D$1+365,'CCNL 2019'!$D$1+365,IF(AND($D89&gt;='CCNL 2019'!$D$1+365,$D89&lt;'CCNL 2019'!$D$1+730),$D89,"-")))</f>
        <v>-</v>
      </c>
      <c r="W89" s="11" t="str">
        <f>IF($E89&lt;'CCNL 2019'!$D$1+365,"-",IF(D89&gt;='CCNL 2019'!$D$1+730,"-",IF($E89&gt;='CCNL 2019'!$D$1+730,"31/12/2022",$E89)))</f>
        <v>-</v>
      </c>
      <c r="X89" s="12" t="str">
        <f t="shared" si="11"/>
        <v>0</v>
      </c>
      <c r="Y89" s="75">
        <f>IF(C89=0,0,VLOOKUP($C89,CCNL2019ARR,4,FALSE)*X89*F89)</f>
        <v>0</v>
      </c>
      <c r="Z89" s="85"/>
    </row>
    <row r="90" spans="1:27" x14ac:dyDescent="0.25">
      <c r="A90" s="33">
        <v>88</v>
      </c>
      <c r="B90" s="62"/>
      <c r="C90" s="59"/>
      <c r="D90" s="69"/>
      <c r="E90" s="70"/>
      <c r="F90" s="160"/>
      <c r="G90" s="71">
        <f t="shared" si="6"/>
        <v>0</v>
      </c>
      <c r="H90" s="72"/>
      <c r="I90" s="73">
        <f t="shared" si="7"/>
        <v>0</v>
      </c>
      <c r="J90" s="50" t="str">
        <f>IF($D90=0,"-",IF($D90&lt;'CCNL 2019'!$B$1,'CCNL 2019'!$B$1,IF($D90&lt;'CCNL 2019'!$C$1,$D90,"-")))</f>
        <v>-</v>
      </c>
      <c r="K90" s="11" t="str">
        <f>IF($E90&lt;'CCNL 2019'!$B$1,"-",IF(D90&gt;='CCNL 2019'!$C$1,"-",IF($E90&gt;='CCNL 2019'!$C$1,"31/12/2019",$E90)))</f>
        <v>-</v>
      </c>
      <c r="L90" s="12" t="str">
        <f t="shared" si="8"/>
        <v>0</v>
      </c>
      <c r="M90" s="74">
        <f>IF(C90=0,0,VLOOKUP($C90,CCNL2019ARR,2,FALSE)*L90*13/12*F90)</f>
        <v>0</v>
      </c>
      <c r="N90" s="11" t="str">
        <f>IF($D90=0,"-",IF($D90&lt;'CCNL 2019'!$C$1,'CCNL 2019'!$C$1,IF(AND($D90&gt;='CCNL 2019'!$C$1,$D90&lt;'CCNL 2019'!$D$1),$D90,"-")))</f>
        <v>-</v>
      </c>
      <c r="O90" s="11" t="str">
        <f>IF($E90&lt;'CCNL 2019'!$C$1,"-",IF(D90&gt;='CCNL 2019'!$D$1,"-",IF($E90&gt;='CCNL 2019'!$D$1,"31/12/2020",$E90)))</f>
        <v>-</v>
      </c>
      <c r="P90" s="12" t="str">
        <f t="shared" si="9"/>
        <v>0</v>
      </c>
      <c r="Q90" s="74">
        <f>IF(C90=0,0,VLOOKUP($C90,CCNL2019ARR,3,FALSE)*P90*13/12*F90)</f>
        <v>0</v>
      </c>
      <c r="R90" s="11" t="str">
        <f>IF($D90=0,"-",IF($D90&lt;'CCNL 2019'!$D$1,'CCNL 2019'!$D$1,IF(AND($D90&gt;='CCNL 2019'!$D$1,$D90&lt;'CCNL 2019'!$D$1+365),$D90,"-")))</f>
        <v>-</v>
      </c>
      <c r="S90" s="11" t="str">
        <f>IF($E90&lt;'CCNL 2019'!$D$1,"-",IF(D90&gt;='CCNL 2019'!$D$1+365,"-",IF($E90&gt;='CCNL 2019'!$D$1+365,"31/12/2021",$E90)))</f>
        <v>-</v>
      </c>
      <c r="T90" s="12" t="str">
        <f t="shared" si="10"/>
        <v>0</v>
      </c>
      <c r="U90" s="74">
        <f>IF(C90=0,0,VLOOKUP($C90,CCNL2019ARR,4,FALSE)*T90*13/12*F90)</f>
        <v>0</v>
      </c>
      <c r="V90" s="11" t="str">
        <f>IF($D90=0,"-",IF($D90&lt;'CCNL 2019'!$D$1+365,'CCNL 2019'!$D$1+365,IF(AND($D90&gt;='CCNL 2019'!$D$1+365,$D90&lt;'CCNL 2019'!$D$1+730),$D90,"-")))</f>
        <v>-</v>
      </c>
      <c r="W90" s="11" t="str">
        <f>IF($E90&lt;'CCNL 2019'!$D$1+365,"-",IF(D90&gt;='CCNL 2019'!$D$1+730,"-",IF($E90&gt;='CCNL 2019'!$D$1+730,"31/12/2022",$E90)))</f>
        <v>-</v>
      </c>
      <c r="X90" s="12" t="str">
        <f t="shared" si="11"/>
        <v>0</v>
      </c>
      <c r="Y90" s="75">
        <f>IF(C90=0,0,VLOOKUP($C90,CCNL2019ARR,4,FALSE)*X90*F90)</f>
        <v>0</v>
      </c>
      <c r="Z90" s="85"/>
    </row>
    <row r="91" spans="1:27" x14ac:dyDescent="0.25">
      <c r="A91" s="46">
        <v>89</v>
      </c>
      <c r="B91" s="62"/>
      <c r="C91" s="59"/>
      <c r="D91" s="69"/>
      <c r="E91" s="70"/>
      <c r="F91" s="160"/>
      <c r="G91" s="71">
        <f t="shared" si="6"/>
        <v>0</v>
      </c>
      <c r="H91" s="72"/>
      <c r="I91" s="73">
        <f t="shared" si="7"/>
        <v>0</v>
      </c>
      <c r="J91" s="50" t="str">
        <f>IF($D91=0,"-",IF($D91&lt;'CCNL 2019'!$B$1,'CCNL 2019'!$B$1,IF($D91&lt;'CCNL 2019'!$C$1,$D91,"-")))</f>
        <v>-</v>
      </c>
      <c r="K91" s="11" t="str">
        <f>IF($E91&lt;'CCNL 2019'!$B$1,"-",IF(D91&gt;='CCNL 2019'!$C$1,"-",IF($E91&gt;='CCNL 2019'!$C$1,"31/12/2019",$E91)))</f>
        <v>-</v>
      </c>
      <c r="L91" s="12" t="str">
        <f t="shared" si="8"/>
        <v>0</v>
      </c>
      <c r="M91" s="74">
        <f>IF(C91=0,0,VLOOKUP($C91,CCNL2019ARR,2,FALSE)*L91*13/12*F91)</f>
        <v>0</v>
      </c>
      <c r="N91" s="11" t="str">
        <f>IF($D91=0,"-",IF($D91&lt;'CCNL 2019'!$C$1,'CCNL 2019'!$C$1,IF(AND($D91&gt;='CCNL 2019'!$C$1,$D91&lt;'CCNL 2019'!$D$1),$D91,"-")))</f>
        <v>-</v>
      </c>
      <c r="O91" s="11" t="str">
        <f>IF($E91&lt;'CCNL 2019'!$C$1,"-",IF(D91&gt;='CCNL 2019'!$D$1,"-",IF($E91&gt;='CCNL 2019'!$D$1,"31/12/2020",$E91)))</f>
        <v>-</v>
      </c>
      <c r="P91" s="12" t="str">
        <f t="shared" si="9"/>
        <v>0</v>
      </c>
      <c r="Q91" s="74">
        <f>IF(C91=0,0,VLOOKUP($C91,CCNL2019ARR,3,FALSE)*P91*13/12*F91)</f>
        <v>0</v>
      </c>
      <c r="R91" s="11" t="str">
        <f>IF($D91=0,"-",IF($D91&lt;'CCNL 2019'!$D$1,'CCNL 2019'!$D$1,IF(AND($D91&gt;='CCNL 2019'!$D$1,$D91&lt;'CCNL 2019'!$D$1+365),$D91,"-")))</f>
        <v>-</v>
      </c>
      <c r="S91" s="11" t="str">
        <f>IF($E91&lt;'CCNL 2019'!$D$1,"-",IF(D91&gt;='CCNL 2019'!$D$1+365,"-",IF($E91&gt;='CCNL 2019'!$D$1+365,"31/12/2021",$E91)))</f>
        <v>-</v>
      </c>
      <c r="T91" s="12" t="str">
        <f t="shared" si="10"/>
        <v>0</v>
      </c>
      <c r="U91" s="74">
        <f>IF(C91=0,0,VLOOKUP($C91,CCNL2019ARR,4,FALSE)*T91*13/12*F91)</f>
        <v>0</v>
      </c>
      <c r="V91" s="11" t="str">
        <f>IF($D91=0,"-",IF($D91&lt;'CCNL 2019'!$D$1+365,'CCNL 2019'!$D$1+365,IF(AND($D91&gt;='CCNL 2019'!$D$1+365,$D91&lt;'CCNL 2019'!$D$1+730),$D91,"-")))</f>
        <v>-</v>
      </c>
      <c r="W91" s="11" t="str">
        <f>IF($E91&lt;'CCNL 2019'!$D$1+365,"-",IF(D91&gt;='CCNL 2019'!$D$1+730,"-",IF($E91&gt;='CCNL 2019'!$D$1+730,"31/12/2022",$E91)))</f>
        <v>-</v>
      </c>
      <c r="X91" s="12" t="str">
        <f t="shared" si="11"/>
        <v>0</v>
      </c>
      <c r="Y91" s="75">
        <f>IF(C91=0,0,VLOOKUP($C91,CCNL2019ARR,4,FALSE)*X91*F91)</f>
        <v>0</v>
      </c>
      <c r="Z91" s="85"/>
    </row>
    <row r="92" spans="1:27" x14ac:dyDescent="0.25">
      <c r="A92" s="33">
        <v>90</v>
      </c>
      <c r="B92" s="62"/>
      <c r="C92" s="59"/>
      <c r="D92" s="69"/>
      <c r="E92" s="70"/>
      <c r="F92" s="160"/>
      <c r="G92" s="71">
        <f t="shared" si="6"/>
        <v>0</v>
      </c>
      <c r="H92" s="72"/>
      <c r="I92" s="73">
        <f t="shared" si="7"/>
        <v>0</v>
      </c>
      <c r="J92" s="50" t="str">
        <f>IF($D92=0,"-",IF($D92&lt;'CCNL 2019'!$B$1,'CCNL 2019'!$B$1,IF($D92&lt;'CCNL 2019'!$C$1,$D92,"-")))</f>
        <v>-</v>
      </c>
      <c r="K92" s="11" t="str">
        <f>IF($E92&lt;'CCNL 2019'!$B$1,"-",IF(D92&gt;='CCNL 2019'!$C$1,"-",IF($E92&gt;='CCNL 2019'!$C$1,"31/12/2019",$E92)))</f>
        <v>-</v>
      </c>
      <c r="L92" s="12" t="str">
        <f t="shared" si="8"/>
        <v>0</v>
      </c>
      <c r="M92" s="74">
        <f>IF(C92=0,0,VLOOKUP($C92,CCNL2019ARR,2,FALSE)*L92*13/12*F92)</f>
        <v>0</v>
      </c>
      <c r="N92" s="11" t="str">
        <f>IF($D92=0,"-",IF($D92&lt;'CCNL 2019'!$C$1,'CCNL 2019'!$C$1,IF(AND($D92&gt;='CCNL 2019'!$C$1,$D92&lt;'CCNL 2019'!$D$1),$D92,"-")))</f>
        <v>-</v>
      </c>
      <c r="O92" s="11" t="str">
        <f>IF($E92&lt;'CCNL 2019'!$C$1,"-",IF(D92&gt;='CCNL 2019'!$D$1,"-",IF($E92&gt;='CCNL 2019'!$D$1,"31/12/2020",$E92)))</f>
        <v>-</v>
      </c>
      <c r="P92" s="12" t="str">
        <f t="shared" si="9"/>
        <v>0</v>
      </c>
      <c r="Q92" s="74">
        <f>IF(C92=0,0,VLOOKUP($C92,CCNL2019ARR,3,FALSE)*P92*13/12*F92)</f>
        <v>0</v>
      </c>
      <c r="R92" s="11" t="str">
        <f>IF($D92=0,"-",IF($D92&lt;'CCNL 2019'!$D$1,'CCNL 2019'!$D$1,IF(AND($D92&gt;='CCNL 2019'!$D$1,$D92&lt;'CCNL 2019'!$D$1+365),$D92,"-")))</f>
        <v>-</v>
      </c>
      <c r="S92" s="11" t="str">
        <f>IF($E92&lt;'CCNL 2019'!$D$1,"-",IF(D92&gt;='CCNL 2019'!$D$1+365,"-",IF($E92&gt;='CCNL 2019'!$D$1+365,"31/12/2021",$E92)))</f>
        <v>-</v>
      </c>
      <c r="T92" s="12" t="str">
        <f t="shared" si="10"/>
        <v>0</v>
      </c>
      <c r="U92" s="74">
        <f>IF(C92=0,0,VLOOKUP($C92,CCNL2019ARR,4,FALSE)*T92*13/12*F92)</f>
        <v>0</v>
      </c>
      <c r="V92" s="11" t="str">
        <f>IF($D92=0,"-",IF($D92&lt;'CCNL 2019'!$D$1+365,'CCNL 2019'!$D$1+365,IF(AND($D92&gt;='CCNL 2019'!$D$1+365,$D92&lt;'CCNL 2019'!$D$1+730),$D92,"-")))</f>
        <v>-</v>
      </c>
      <c r="W92" s="11" t="str">
        <f>IF($E92&lt;'CCNL 2019'!$D$1+365,"-",IF(D92&gt;='CCNL 2019'!$D$1+730,"-",IF($E92&gt;='CCNL 2019'!$D$1+730,"31/12/2022",$E92)))</f>
        <v>-</v>
      </c>
      <c r="X92" s="12" t="str">
        <f t="shared" si="11"/>
        <v>0</v>
      </c>
      <c r="Y92" s="75">
        <f>IF(C92=0,0,VLOOKUP($C92,CCNL2019ARR,4,FALSE)*X92*F92)</f>
        <v>0</v>
      </c>
      <c r="Z92" s="85"/>
    </row>
    <row r="94" spans="1:27" s="81" customFormat="1" ht="15.75" x14ac:dyDescent="0.25">
      <c r="A94" s="108" t="s">
        <v>38</v>
      </c>
      <c r="B94" s="109"/>
      <c r="C94" s="109"/>
      <c r="D94" s="109"/>
      <c r="E94" s="110"/>
      <c r="F94" s="157"/>
      <c r="G94" s="76">
        <f>SUM(G3:G93)</f>
        <v>1264.6300000000001</v>
      </c>
      <c r="H94" s="77">
        <f>SUM(H3:H93)</f>
        <v>0</v>
      </c>
      <c r="I94" s="78">
        <f>SUM(I3:I93)</f>
        <v>1264.6300000000001</v>
      </c>
      <c r="J94" s="79"/>
      <c r="K94" s="80"/>
      <c r="M94" s="82"/>
      <c r="Q94" s="82"/>
      <c r="U94" s="82"/>
      <c r="Y94" s="83"/>
      <c r="Z94" s="86"/>
      <c r="AA94" s="79"/>
    </row>
  </sheetData>
  <sheetProtection algorithmName="SHA-512" hashValue="j/QDrSr4s2j4zuVte07l6+TXkSQPjmqg2qE9EB+foWp+lqbr56N4zOGAsfAIOUKXHC/qNpxgKhiR84bLfLHjZQ==" saltValue="APsSW8PESf548kOAiKdCRw==" spinCount="100000" sheet="1" formatCells="0" formatColumns="0" formatRows="0" insertColumns="0" insertRows="0" insertHyperlinks="0" deleteColumns="0" deleteRows="0" sort="0" autoFilter="0" pivotTables="0"/>
  <mergeCells count="15">
    <mergeCell ref="A94:E94"/>
    <mergeCell ref="Z1:Z2"/>
    <mergeCell ref="N1:Q1"/>
    <mergeCell ref="R1:U1"/>
    <mergeCell ref="V1:Y1"/>
    <mergeCell ref="G1:G2"/>
    <mergeCell ref="H1:H2"/>
    <mergeCell ref="I1:I2"/>
    <mergeCell ref="A1:A2"/>
    <mergeCell ref="D1:D2"/>
    <mergeCell ref="E1:E2"/>
    <mergeCell ref="J1:M1"/>
    <mergeCell ref="C1:C2"/>
    <mergeCell ref="B1:B2"/>
    <mergeCell ref="F1:F2"/>
  </mergeCells>
  <printOptions horizontalCentered="1" gridLines="1"/>
  <pageMargins left="0.27559055118110237" right="0.23622047244094491" top="0.74803149606299213" bottom="0.74803149606299213" header="0.31496062992125984" footer="0.31496062992125984"/>
  <pageSetup paperSize="9" orientation="landscape" verticalDpi="0" r:id="rId1"/>
  <headerFooter>
    <oddHeader>&amp;C&amp;"-,Grassetto"&amp;UCALCOLO ARRETRATI PERSONALE DIPENDENTE CCNL FUNZIONI LOCALI 2019-2021</oddHeader>
  </headerFooter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610D76F-ACFE-43A2-9B3A-F0FA5A1C69A7}">
          <x14:formula1>
            <xm:f>'CCNL 2019'!$A$2:$A$28</xm:f>
          </x14:formula1>
          <xm:sqref>C3:C92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2A06A-A865-4752-B41B-8365C4711EF8}">
  <sheetPr>
    <tabColor rgb="FFFF0000"/>
  </sheetPr>
  <dimension ref="A1:E28"/>
  <sheetViews>
    <sheetView zoomScaleNormal="100" workbookViewId="0">
      <selection activeCell="D8" sqref="D8"/>
    </sheetView>
  </sheetViews>
  <sheetFormatPr defaultRowHeight="15" x14ac:dyDescent="0.25"/>
  <cols>
    <col min="2" max="2" width="21.7109375" style="33" customWidth="1"/>
    <col min="3" max="4" width="21.7109375" style="2" customWidth="1"/>
    <col min="5" max="5" width="21.7109375" style="34" customWidth="1"/>
  </cols>
  <sheetData>
    <row r="1" spans="1:5" ht="28.5" customHeight="1" thickBot="1" x14ac:dyDescent="0.3">
      <c r="A1" s="56" t="s">
        <v>34</v>
      </c>
      <c r="B1" s="128" t="s">
        <v>39</v>
      </c>
      <c r="C1" s="129"/>
      <c r="D1" s="129"/>
      <c r="E1" s="130"/>
    </row>
    <row r="2" spans="1:5" ht="27" customHeight="1" thickBot="1" x14ac:dyDescent="0.3">
      <c r="A2" s="146">
        <v>2</v>
      </c>
      <c r="B2" s="35" t="s">
        <v>41</v>
      </c>
      <c r="C2" s="30"/>
      <c r="D2" s="148" t="str">
        <f>VLOOKUP($A$2,'ARRETRATI CCNL 2019'!A:Y,2,FALSE)</f>
        <v>CAIO</v>
      </c>
      <c r="E2" s="149"/>
    </row>
    <row r="3" spans="1:5" s="23" customFormat="1" ht="27" customHeight="1" thickBot="1" x14ac:dyDescent="0.3">
      <c r="A3" s="146"/>
      <c r="B3" s="88" t="s">
        <v>58</v>
      </c>
      <c r="C3" s="161">
        <f>VLOOKUP(A2,'ARRETRATI CCNL 2019'!A:Y,6,FALSE)</f>
        <v>1</v>
      </c>
      <c r="D3" s="88" t="s">
        <v>1</v>
      </c>
      <c r="E3" s="162" t="str">
        <f>VLOOKUP(A2,'ARRETRATI CCNL 2019'!A:Y,3,FALSE)</f>
        <v>A4</v>
      </c>
    </row>
    <row r="4" spans="1:5" s="23" customFormat="1" ht="27" customHeight="1" x14ac:dyDescent="0.25">
      <c r="A4" s="146"/>
      <c r="B4" s="150" t="s">
        <v>40</v>
      </c>
      <c r="C4" s="151"/>
      <c r="D4" s="151"/>
      <c r="E4" s="152"/>
    </row>
    <row r="5" spans="1:5" ht="26.25" customHeight="1" thickBot="1" x14ac:dyDescent="0.3">
      <c r="A5" s="146"/>
      <c r="B5" s="26" t="s">
        <v>2</v>
      </c>
      <c r="C5" s="27">
        <f>VLOOKUP(A2,'ARRETRATI CCNL 2019'!A:Y,4,FALSE)</f>
        <v>43560</v>
      </c>
      <c r="D5" s="28" t="s">
        <v>3</v>
      </c>
      <c r="E5" s="29">
        <f>VLOOKUP(A2,'ARRETRATI CCNL 2019'!A:Y,5,FALSE)</f>
        <v>44439</v>
      </c>
    </row>
    <row r="6" spans="1:5" ht="9.9499999999999993" customHeight="1" x14ac:dyDescent="0.35">
      <c r="A6" s="146"/>
      <c r="B6" s="137"/>
      <c r="C6" s="138"/>
      <c r="D6" s="138"/>
      <c r="E6" s="139"/>
    </row>
    <row r="7" spans="1:5" ht="21" customHeight="1" x14ac:dyDescent="0.35">
      <c r="A7" s="147" t="s">
        <v>44</v>
      </c>
      <c r="B7" s="131" t="s">
        <v>32</v>
      </c>
      <c r="C7" s="132"/>
      <c r="D7" s="132"/>
      <c r="E7" s="133"/>
    </row>
    <row r="8" spans="1:5" ht="42" x14ac:dyDescent="0.25">
      <c r="A8" s="147"/>
      <c r="B8" s="20" t="s">
        <v>2</v>
      </c>
      <c r="C8" s="21" t="s">
        <v>3</v>
      </c>
      <c r="D8" s="21" t="s">
        <v>4</v>
      </c>
      <c r="E8" s="22" t="s">
        <v>33</v>
      </c>
    </row>
    <row r="9" spans="1:5" ht="21" x14ac:dyDescent="0.35">
      <c r="A9" s="147"/>
      <c r="B9" s="31">
        <f>VLOOKUP($A$2,'ARRETRATI CCNL 2019'!A:Y,9,FALSE)</f>
        <v>876.85</v>
      </c>
      <c r="C9" s="24">
        <f>VLOOKUP($A$2,'ARRETRATI CCNL 2019'!A:Y,10,FALSE)</f>
        <v>43560</v>
      </c>
      <c r="D9" s="25" t="str">
        <f>VLOOKUP($A$2,'ARRETRATI CCNL 2019'!A:Y,11,FALSE)</f>
        <v>31/12/2019</v>
      </c>
      <c r="E9" s="32">
        <f>VLOOKUP($A$2,'ARRETRATI CCNL 2019'!A:Y,12,FALSE)</f>
        <v>8.8666666666666671</v>
      </c>
    </row>
    <row r="10" spans="1:5" ht="9.9499999999999993" customHeight="1" x14ac:dyDescent="0.35">
      <c r="A10" s="147"/>
      <c r="B10" s="137"/>
      <c r="C10" s="138"/>
      <c r="D10" s="138"/>
      <c r="E10" s="139"/>
    </row>
    <row r="11" spans="1:5" ht="21" x14ac:dyDescent="0.35">
      <c r="A11" s="147"/>
      <c r="B11" s="134" t="s">
        <v>36</v>
      </c>
      <c r="C11" s="135"/>
      <c r="D11" s="135"/>
      <c r="E11" s="136"/>
    </row>
    <row r="12" spans="1:5" ht="42" x14ac:dyDescent="0.25">
      <c r="A12" s="147"/>
      <c r="B12" s="20" t="s">
        <v>2</v>
      </c>
      <c r="C12" s="21" t="s">
        <v>3</v>
      </c>
      <c r="D12" s="21" t="s">
        <v>4</v>
      </c>
      <c r="E12" s="22" t="s">
        <v>33</v>
      </c>
    </row>
    <row r="13" spans="1:5" ht="21" x14ac:dyDescent="0.35">
      <c r="A13" s="147"/>
      <c r="B13" s="31">
        <f>VLOOKUP($A$2,'ARRETRATI CCNL 2019'!A:Y,13,FALSE)</f>
        <v>86.45</v>
      </c>
      <c r="C13" s="24">
        <f>VLOOKUP($A$2,'ARRETRATI CCNL 2019'!A:Y,14,FALSE)</f>
        <v>43831</v>
      </c>
      <c r="D13" s="25" t="str">
        <f>VLOOKUP($A$2,'ARRETRATI CCNL 2019'!A:Y,15,FALSE)</f>
        <v>31/12/2020</v>
      </c>
      <c r="E13" s="32">
        <f>VLOOKUP($A$2,'ARRETRATI CCNL 2019'!A:Y,16,FALSE)</f>
        <v>12</v>
      </c>
    </row>
    <row r="14" spans="1:5" ht="9.9499999999999993" customHeight="1" x14ac:dyDescent="0.35">
      <c r="A14" s="147"/>
      <c r="B14" s="153"/>
      <c r="C14" s="154"/>
      <c r="D14" s="154"/>
      <c r="E14" s="155"/>
    </row>
    <row r="15" spans="1:5" ht="21" x14ac:dyDescent="0.35">
      <c r="A15" s="147"/>
      <c r="B15" s="134" t="s">
        <v>35</v>
      </c>
      <c r="C15" s="135"/>
      <c r="D15" s="135"/>
      <c r="E15" s="136"/>
    </row>
    <row r="16" spans="1:5" ht="42" x14ac:dyDescent="0.25">
      <c r="A16" s="147"/>
      <c r="B16" s="20" t="s">
        <v>2</v>
      </c>
      <c r="C16" s="21" t="s">
        <v>3</v>
      </c>
      <c r="D16" s="21" t="s">
        <v>4</v>
      </c>
      <c r="E16" s="22" t="s">
        <v>33</v>
      </c>
    </row>
    <row r="17" spans="1:5" ht="21" x14ac:dyDescent="0.35">
      <c r="A17" s="147"/>
      <c r="B17" s="31">
        <f>VLOOKUP($A$2,'ARRETRATI CCNL 2019'!A:Y,17,FALSE)</f>
        <v>278.2</v>
      </c>
      <c r="C17" s="24">
        <f>VLOOKUP($A$2,'ARRETRATI CCNL 2019'!A:Y,18,FALSE)</f>
        <v>44197</v>
      </c>
      <c r="D17" s="25">
        <f>VLOOKUP($A$2,'ARRETRATI CCNL 2019'!A:Y,19,FALSE)</f>
        <v>44439</v>
      </c>
      <c r="E17" s="32">
        <f>VLOOKUP($A$2,'ARRETRATI CCNL 2019'!A:Y,20,FALSE)</f>
        <v>8</v>
      </c>
    </row>
    <row r="18" spans="1:5" ht="9.9499999999999993" customHeight="1" x14ac:dyDescent="0.35">
      <c r="A18" s="147"/>
      <c r="B18" s="153"/>
      <c r="C18" s="154"/>
      <c r="D18" s="154"/>
      <c r="E18" s="155"/>
    </row>
    <row r="19" spans="1:5" ht="21" x14ac:dyDescent="0.35">
      <c r="A19" s="147"/>
      <c r="B19" s="134" t="s">
        <v>37</v>
      </c>
      <c r="C19" s="135"/>
      <c r="D19" s="135"/>
      <c r="E19" s="136"/>
    </row>
    <row r="20" spans="1:5" ht="42" x14ac:dyDescent="0.25">
      <c r="A20" s="147"/>
      <c r="B20" s="20" t="s">
        <v>2</v>
      </c>
      <c r="C20" s="21" t="s">
        <v>3</v>
      </c>
      <c r="D20" s="21" t="s">
        <v>4</v>
      </c>
      <c r="E20" s="22" t="s">
        <v>33</v>
      </c>
    </row>
    <row r="21" spans="1:5" ht="21" x14ac:dyDescent="0.35">
      <c r="A21" s="147"/>
      <c r="B21" s="31">
        <f>VLOOKUP($A$2,'ARRETRATI CCNL 2019'!A:Y,21,FALSE)</f>
        <v>512.20000000000005</v>
      </c>
      <c r="C21" s="24">
        <f>VLOOKUP($A$2,'ARRETRATI CCNL 2019'!A:Y,22,FALSE)</f>
        <v>44562</v>
      </c>
      <c r="D21" s="25" t="str">
        <f>VLOOKUP($A$2,'ARRETRATI CCNL 2019'!A:Y,23,FALSE)</f>
        <v>-</v>
      </c>
      <c r="E21" s="32" t="str">
        <f>VLOOKUP($A$2,'ARRETRATI CCNL 2019'!A:Y,24,FALSE)</f>
        <v>0</v>
      </c>
    </row>
    <row r="22" spans="1:5" ht="9.9499999999999993" customHeight="1" thickBot="1" x14ac:dyDescent="0.4">
      <c r="A22" s="147"/>
      <c r="B22" s="153"/>
      <c r="C22" s="154"/>
      <c r="D22" s="154"/>
      <c r="E22" s="155"/>
    </row>
    <row r="23" spans="1:5" ht="26.25" x14ac:dyDescent="0.25">
      <c r="A23" s="147"/>
      <c r="B23" s="128" t="s">
        <v>48</v>
      </c>
      <c r="C23" s="129"/>
      <c r="D23" s="129"/>
      <c r="E23" s="130"/>
    </row>
    <row r="24" spans="1:5" ht="47.25" thickBot="1" x14ac:dyDescent="0.75">
      <c r="A24" s="147"/>
      <c r="B24" s="140">
        <f>+E9+E13+E17+E21</f>
        <v>28.866666666666667</v>
      </c>
      <c r="C24" s="141"/>
      <c r="D24" s="141"/>
      <c r="E24" s="142"/>
    </row>
    <row r="25" spans="1:5" ht="26.25" x14ac:dyDescent="0.25">
      <c r="B25" s="128" t="s">
        <v>49</v>
      </c>
      <c r="C25" s="129"/>
      <c r="D25" s="129"/>
      <c r="E25" s="130"/>
    </row>
    <row r="26" spans="1:5" ht="47.25" thickBot="1" x14ac:dyDescent="0.75">
      <c r="B26" s="140"/>
      <c r="C26" s="141"/>
      <c r="D26" s="141"/>
      <c r="E26" s="142"/>
    </row>
    <row r="27" spans="1:5" ht="26.25" x14ac:dyDescent="0.25">
      <c r="B27" s="128" t="s">
        <v>50</v>
      </c>
      <c r="C27" s="129"/>
      <c r="D27" s="129"/>
      <c r="E27" s="130"/>
    </row>
    <row r="28" spans="1:5" ht="53.25" x14ac:dyDescent="1.1499999999999999">
      <c r="B28" s="143">
        <f>+B24-B26</f>
        <v>28.866666666666667</v>
      </c>
      <c r="C28" s="144"/>
      <c r="D28" s="144"/>
      <c r="E28" s="145"/>
    </row>
  </sheetData>
  <sheetProtection algorithmName="SHA-512" hashValue="yk6VJCVor3RfGkpUGi+ZVuUuQmL4ZLbzi5rbdT0GqfP7unxJo+Fyrk6q1B0chslK38FEu0gqZJz8fs8mWeZMmw==" saltValue="4tFWVHJVB+DglGUwBtNP/Q==" spinCount="100000" sheet="1" formatCells="0" formatColumns="0" formatRows="0" insertColumns="0" insertRows="0" insertHyperlinks="0" deleteColumns="0" deleteRows="0" sort="0" autoFilter="0" pivotTables="0"/>
  <mergeCells count="20">
    <mergeCell ref="B25:E25"/>
    <mergeCell ref="B26:E26"/>
    <mergeCell ref="B27:E27"/>
    <mergeCell ref="B28:E28"/>
    <mergeCell ref="A2:A6"/>
    <mergeCell ref="A7:A24"/>
    <mergeCell ref="B6:E6"/>
    <mergeCell ref="B15:E15"/>
    <mergeCell ref="B19:E19"/>
    <mergeCell ref="B23:E23"/>
    <mergeCell ref="B24:E24"/>
    <mergeCell ref="D2:E2"/>
    <mergeCell ref="B4:E4"/>
    <mergeCell ref="B14:E14"/>
    <mergeCell ref="B18:E18"/>
    <mergeCell ref="B22:E22"/>
    <mergeCell ref="B1:E1"/>
    <mergeCell ref="B7:E7"/>
    <mergeCell ref="B11:E11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7688B-B8A8-4535-8DB8-984C71BC55E5}">
  <sheetPr>
    <tabColor theme="8" tint="0.59999389629810485"/>
  </sheetPr>
  <dimension ref="A1:D28"/>
  <sheetViews>
    <sheetView workbookViewId="0">
      <selection activeCell="A8" sqref="A8:XFD10"/>
    </sheetView>
  </sheetViews>
  <sheetFormatPr defaultRowHeight="15" x14ac:dyDescent="0.25"/>
  <cols>
    <col min="2" max="4" width="10.7109375" style="1" bestFit="1" customWidth="1"/>
  </cols>
  <sheetData>
    <row r="1" spans="1:4" x14ac:dyDescent="0.25">
      <c r="A1" s="37" t="s">
        <v>45</v>
      </c>
      <c r="B1" s="63">
        <v>43466</v>
      </c>
      <c r="C1" s="63">
        <v>43831</v>
      </c>
      <c r="D1" s="64">
        <v>44197</v>
      </c>
    </row>
    <row r="2" spans="1:4" x14ac:dyDescent="0.25">
      <c r="A2" s="65" t="s">
        <v>5</v>
      </c>
      <c r="B2" s="3">
        <v>15.7</v>
      </c>
      <c r="C2" s="3">
        <v>37</v>
      </c>
      <c r="D2" s="4">
        <v>104.28</v>
      </c>
    </row>
    <row r="3" spans="1:4" x14ac:dyDescent="0.25">
      <c r="A3" s="65" t="s">
        <v>6</v>
      </c>
      <c r="B3" s="3">
        <v>14.9</v>
      </c>
      <c r="C3" s="3">
        <v>35.200000000000003</v>
      </c>
      <c r="D3" s="4">
        <v>97.5</v>
      </c>
    </row>
    <row r="4" spans="1:4" x14ac:dyDescent="0.25">
      <c r="A4" s="65" t="s">
        <v>7</v>
      </c>
      <c r="B4" s="3">
        <v>13.9</v>
      </c>
      <c r="C4" s="3">
        <v>32.9</v>
      </c>
      <c r="D4" s="4">
        <v>91.2</v>
      </c>
    </row>
    <row r="5" spans="1:4" x14ac:dyDescent="0.25">
      <c r="A5" s="65" t="s">
        <v>8</v>
      </c>
      <c r="B5" s="3">
        <v>13.3</v>
      </c>
      <c r="C5" s="3">
        <v>31.5</v>
      </c>
      <c r="D5" s="4">
        <v>87.3</v>
      </c>
    </row>
    <row r="6" spans="1:4" x14ac:dyDescent="0.25">
      <c r="A6" s="65" t="s">
        <v>9</v>
      </c>
      <c r="B6" s="3">
        <v>12.8</v>
      </c>
      <c r="C6" s="3">
        <v>30.2</v>
      </c>
      <c r="D6" s="4">
        <v>83.8</v>
      </c>
    </row>
    <row r="7" spans="1:4" x14ac:dyDescent="0.25">
      <c r="A7" s="65" t="s">
        <v>10</v>
      </c>
      <c r="B7" s="3">
        <v>11.7</v>
      </c>
      <c r="C7" s="3">
        <v>27.6</v>
      </c>
      <c r="D7" s="4">
        <v>76.400000000000006</v>
      </c>
    </row>
    <row r="8" spans="1:4" x14ac:dyDescent="0.25">
      <c r="A8" s="65" t="s">
        <v>11</v>
      </c>
      <c r="B8" s="3">
        <v>11.1</v>
      </c>
      <c r="C8" s="3">
        <v>26.3</v>
      </c>
      <c r="D8" s="4">
        <v>72.8</v>
      </c>
    </row>
    <row r="9" spans="1:4" x14ac:dyDescent="0.25">
      <c r="A9" s="65" t="s">
        <v>12</v>
      </c>
      <c r="B9" s="3">
        <v>11.8</v>
      </c>
      <c r="C9" s="3">
        <v>28</v>
      </c>
      <c r="D9" s="4">
        <v>92.65</v>
      </c>
    </row>
    <row r="10" spans="1:4" x14ac:dyDescent="0.25">
      <c r="A10" s="65" t="s">
        <v>13</v>
      </c>
      <c r="B10" s="3">
        <v>11.5</v>
      </c>
      <c r="C10" s="3">
        <v>27.2</v>
      </c>
      <c r="D10" s="4">
        <v>75.400000000000006</v>
      </c>
    </row>
    <row r="11" spans="1:4" x14ac:dyDescent="0.25">
      <c r="A11" s="65" t="s">
        <v>14</v>
      </c>
      <c r="B11" s="3">
        <v>11.1</v>
      </c>
      <c r="C11" s="3">
        <v>26.2</v>
      </c>
      <c r="D11" s="4">
        <v>72.7</v>
      </c>
    </row>
    <row r="12" spans="1:4" x14ac:dyDescent="0.25">
      <c r="A12" s="65" t="s">
        <v>15</v>
      </c>
      <c r="B12" s="3">
        <v>10.8</v>
      </c>
      <c r="C12" s="3">
        <v>25.4</v>
      </c>
      <c r="D12" s="4">
        <v>70.5</v>
      </c>
    </row>
    <row r="13" spans="1:4" x14ac:dyDescent="0.25">
      <c r="A13" s="65" t="s">
        <v>16</v>
      </c>
      <c r="B13" s="3">
        <v>10.5</v>
      </c>
      <c r="C13" s="3">
        <v>24.8</v>
      </c>
      <c r="D13" s="4">
        <v>68.5</v>
      </c>
    </row>
    <row r="14" spans="1:4" x14ac:dyDescent="0.25">
      <c r="A14" s="65" t="s">
        <v>17</v>
      </c>
      <c r="B14" s="3">
        <v>10.199999999999999</v>
      </c>
      <c r="C14" s="3">
        <v>24.2</v>
      </c>
      <c r="D14" s="4">
        <v>66.900000000000006</v>
      </c>
    </row>
    <row r="15" spans="1:4" x14ac:dyDescent="0.25">
      <c r="A15" s="65" t="s">
        <v>18</v>
      </c>
      <c r="B15" s="3">
        <v>10.7</v>
      </c>
      <c r="C15" s="3">
        <v>25.2</v>
      </c>
      <c r="D15" s="4">
        <v>89.51</v>
      </c>
    </row>
    <row r="16" spans="1:4" x14ac:dyDescent="0.25">
      <c r="A16" s="65" t="s">
        <v>19</v>
      </c>
      <c r="B16" s="3">
        <v>10.5</v>
      </c>
      <c r="C16" s="3">
        <v>24.7</v>
      </c>
      <c r="D16" s="4">
        <v>68.400000000000006</v>
      </c>
    </row>
    <row r="17" spans="1:4" x14ac:dyDescent="0.25">
      <c r="A17" s="65" t="s">
        <v>20</v>
      </c>
      <c r="B17" s="3">
        <v>10.1</v>
      </c>
      <c r="C17" s="3">
        <v>23.8</v>
      </c>
      <c r="D17" s="4">
        <v>65.900000000000006</v>
      </c>
    </row>
    <row r="18" spans="1:4" x14ac:dyDescent="0.25">
      <c r="A18" s="65" t="s">
        <v>21</v>
      </c>
      <c r="B18" s="3">
        <v>9.9</v>
      </c>
      <c r="C18" s="3">
        <v>23.4</v>
      </c>
      <c r="D18" s="4">
        <v>64.7</v>
      </c>
    </row>
    <row r="19" spans="1:4" x14ac:dyDescent="0.25">
      <c r="A19" s="65" t="s">
        <v>23</v>
      </c>
      <c r="B19" s="3">
        <v>9.6999999999999993</v>
      </c>
      <c r="C19" s="3">
        <v>23</v>
      </c>
      <c r="D19" s="4">
        <v>63.7</v>
      </c>
    </row>
    <row r="20" spans="1:4" x14ac:dyDescent="0.25">
      <c r="A20" s="65" t="s">
        <v>22</v>
      </c>
      <c r="B20" s="3">
        <v>9.6</v>
      </c>
      <c r="C20" s="3">
        <v>22.7</v>
      </c>
      <c r="D20" s="4">
        <v>62.7</v>
      </c>
    </row>
    <row r="21" spans="1:4" x14ac:dyDescent="0.25">
      <c r="A21" s="65" t="s">
        <v>24</v>
      </c>
      <c r="B21" s="3">
        <v>9.1999999999999993</v>
      </c>
      <c r="C21" s="3">
        <v>21.8</v>
      </c>
      <c r="D21" s="4">
        <v>60.3</v>
      </c>
    </row>
    <row r="22" spans="1:4" x14ac:dyDescent="0.25">
      <c r="A22" s="65" t="s">
        <v>25</v>
      </c>
      <c r="B22" s="3">
        <v>9.1</v>
      </c>
      <c r="C22" s="3">
        <v>21.4</v>
      </c>
      <c r="D22" s="4">
        <v>59.3</v>
      </c>
    </row>
    <row r="23" spans="1:4" x14ac:dyDescent="0.25">
      <c r="A23" s="65" t="s">
        <v>26</v>
      </c>
      <c r="B23" s="3">
        <v>9.4</v>
      </c>
      <c r="C23" s="3">
        <v>22.2</v>
      </c>
      <c r="D23" s="4">
        <v>84.58</v>
      </c>
    </row>
    <row r="24" spans="1:4" x14ac:dyDescent="0.25">
      <c r="A24" s="65" t="s">
        <v>27</v>
      </c>
      <c r="B24" s="3">
        <v>9.1999999999999993</v>
      </c>
      <c r="C24" s="3">
        <v>21.8</v>
      </c>
      <c r="D24" s="4">
        <v>60.4</v>
      </c>
    </row>
    <row r="25" spans="1:4" x14ac:dyDescent="0.25">
      <c r="A25" s="65" t="s">
        <v>28</v>
      </c>
      <c r="B25" s="3">
        <v>9</v>
      </c>
      <c r="C25" s="3">
        <v>21.4</v>
      </c>
      <c r="D25" s="4">
        <v>59.1</v>
      </c>
    </row>
    <row r="26" spans="1:4" x14ac:dyDescent="0.25">
      <c r="A26" s="65" t="s">
        <v>29</v>
      </c>
      <c r="B26" s="3">
        <v>8.9</v>
      </c>
      <c r="C26" s="3">
        <v>21</v>
      </c>
      <c r="D26" s="4">
        <v>58.1</v>
      </c>
    </row>
    <row r="27" spans="1:4" x14ac:dyDescent="0.25">
      <c r="A27" s="65" t="s">
        <v>30</v>
      </c>
      <c r="B27" s="3">
        <v>8.6999999999999993</v>
      </c>
      <c r="C27" s="3">
        <v>20.5</v>
      </c>
      <c r="D27" s="4">
        <v>56.9</v>
      </c>
    </row>
    <row r="28" spans="1:4" ht="15.75" thickBot="1" x14ac:dyDescent="0.3">
      <c r="A28" s="66" t="s">
        <v>31</v>
      </c>
      <c r="B28" s="5">
        <v>8.6</v>
      </c>
      <c r="C28" s="5">
        <v>20.3</v>
      </c>
      <c r="D28" s="6">
        <v>56.1</v>
      </c>
    </row>
  </sheetData>
  <sheetProtection algorithmName="SHA-512" hashValue="iHHK9IaCReGeDVcUzH8zBChS+AXgSf9GUmqbMGVr/ixw98wM7gN3U0WOv0AhrtTmfRanQ/5+UpWp7Dh8AmCjMQ==" saltValue="hXw8gTbRr7Sl57jAj2JgG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ISTRUZIONI</vt:lpstr>
      <vt:lpstr>ARRETRATI CCNL 2019</vt:lpstr>
      <vt:lpstr>SCHEDA DIPENDENTE</vt:lpstr>
      <vt:lpstr>CCNL 2019</vt:lpstr>
      <vt:lpstr>ISTRUZIONI!Area_stampa</vt:lpstr>
      <vt:lpstr>'SCHEDA DIPENDENTE'!Area_stampa</vt:lpstr>
      <vt:lpstr>CCNL2019ARR</vt:lpstr>
      <vt:lpstr>'ARRETRATI CCNL 2019'!Titoli_stampa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SegretarioPiscitelli</dc:creator>
  <cp:lastModifiedBy>Carlo</cp:lastModifiedBy>
  <cp:lastPrinted>2022-11-06T12:24:40Z</cp:lastPrinted>
  <dcterms:created xsi:type="dcterms:W3CDTF">2022-11-03T11:22:38Z</dcterms:created>
  <dcterms:modified xsi:type="dcterms:W3CDTF">2022-11-06T20:42:49Z</dcterms:modified>
</cp:coreProperties>
</file>